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elipe\Desktop\"/>
    </mc:Choice>
  </mc:AlternateContent>
  <bookViews>
    <workbookView xWindow="0" yWindow="0" windowWidth="20490" windowHeight="7755"/>
  </bookViews>
  <sheets>
    <sheet name="INDIVIDUALES 2017" sheetId="1" r:id="rId1"/>
    <sheet name="PREMIACION INDIVIDUAL" sheetId="3" r:id="rId2"/>
    <sheet name="EQUIPOS - Solo Individuales" sheetId="2" r:id="rId3"/>
    <sheet name="PUNTUACION X CATEGORÍAS" sheetId="5" r:id="rId4"/>
    <sheet name="CLASIFICACION FINAL 2017" sheetId="6" r:id="rId5"/>
  </sheets>
  <definedNames>
    <definedName name="_xlnm._FilterDatabase" localSheetId="0" hidden="1">'INDIVIDUALES 2017'!$AZ$9:$AZ$77</definedName>
    <definedName name="_xlnm._FilterDatabase" localSheetId="1" hidden="1">'PREMIACION INDIVIDUAL'!$E$1:$E$83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6" l="1"/>
  <c r="N26" i="5"/>
  <c r="AH25" i="5"/>
  <c r="X25" i="5"/>
  <c r="N25" i="5"/>
  <c r="I25" i="5"/>
  <c r="AC24" i="5"/>
  <c r="X24" i="5"/>
  <c r="N24" i="5"/>
  <c r="I24" i="5"/>
  <c r="D24" i="5"/>
  <c r="AH23" i="5"/>
  <c r="S23" i="5"/>
  <c r="N23" i="5"/>
  <c r="I23" i="5"/>
  <c r="AM22" i="5"/>
  <c r="AC22" i="5"/>
  <c r="X22" i="5"/>
  <c r="S22" i="5"/>
  <c r="N22" i="5"/>
  <c r="I22" i="5"/>
  <c r="D22" i="5"/>
  <c r="AH21" i="5"/>
  <c r="AC21" i="5"/>
  <c r="X21" i="5"/>
  <c r="S21" i="5"/>
  <c r="N21" i="5"/>
  <c r="D21" i="5"/>
  <c r="AH20" i="5"/>
  <c r="AC20" i="5"/>
  <c r="X20" i="5"/>
  <c r="S20" i="5"/>
  <c r="N20" i="5"/>
  <c r="I20" i="5"/>
  <c r="D20" i="5"/>
  <c r="AM19" i="5"/>
  <c r="AH19" i="5"/>
  <c r="AC19" i="5"/>
  <c r="X19" i="5"/>
  <c r="S19" i="5"/>
  <c r="N19" i="5"/>
  <c r="I19" i="5"/>
  <c r="D19" i="5"/>
  <c r="AM18" i="5"/>
  <c r="AH18" i="5"/>
  <c r="X18" i="5"/>
  <c r="S18" i="5"/>
  <c r="N18" i="5"/>
  <c r="I18" i="5"/>
  <c r="D18" i="5"/>
  <c r="AH17" i="5"/>
  <c r="AC17" i="5"/>
  <c r="X17" i="5"/>
  <c r="S17" i="5"/>
  <c r="N17" i="5"/>
  <c r="I17" i="5"/>
  <c r="D17" i="5"/>
  <c r="AM16" i="5"/>
  <c r="AH16" i="5"/>
  <c r="AC16" i="5"/>
  <c r="X16" i="5"/>
  <c r="S16" i="5"/>
  <c r="N16" i="5"/>
  <c r="I16" i="5"/>
  <c r="D16" i="5"/>
  <c r="AM15" i="5"/>
  <c r="AH15" i="5"/>
  <c r="AC15" i="5"/>
  <c r="X15" i="5"/>
  <c r="S15" i="5"/>
  <c r="N15" i="5"/>
  <c r="I15" i="5"/>
  <c r="D15" i="5"/>
  <c r="AM14" i="5"/>
  <c r="AH14" i="5"/>
  <c r="AC14" i="5"/>
  <c r="X14" i="5"/>
  <c r="S14" i="5"/>
  <c r="N14" i="5"/>
  <c r="I14" i="5"/>
  <c r="D14" i="5"/>
  <c r="AM13" i="5"/>
  <c r="AH13" i="5"/>
  <c r="AC13" i="5"/>
  <c r="X13" i="5"/>
  <c r="S13" i="5"/>
  <c r="N13" i="5"/>
  <c r="I13" i="5"/>
  <c r="D13" i="5"/>
  <c r="AM12" i="5"/>
  <c r="AH12" i="5"/>
  <c r="AC12" i="5"/>
  <c r="X12" i="5"/>
  <c r="S12" i="5"/>
  <c r="N12" i="5"/>
  <c r="I12" i="5"/>
  <c r="D12" i="5"/>
  <c r="AM11" i="5"/>
  <c r="AH11" i="5"/>
  <c r="AC11" i="5"/>
  <c r="X11" i="5"/>
  <c r="S11" i="5"/>
  <c r="N11" i="5"/>
  <c r="I11" i="5"/>
  <c r="D11" i="5"/>
  <c r="AM10" i="5"/>
  <c r="AM24" i="5" s="1"/>
  <c r="AH10" i="5"/>
  <c r="AC10" i="5"/>
  <c r="AC28" i="5" s="1"/>
  <c r="X10" i="5"/>
  <c r="S10" i="5"/>
  <c r="N10" i="5"/>
  <c r="I10" i="5"/>
  <c r="I28" i="5" s="1"/>
  <c r="D10" i="5"/>
  <c r="D25" i="5" l="1"/>
  <c r="N32" i="5"/>
  <c r="X28" i="5"/>
  <c r="AH29" i="5"/>
  <c r="S26" i="5"/>
  <c r="K4" i="2"/>
  <c r="K5" i="2"/>
  <c r="K7" i="2"/>
  <c r="K10" i="2"/>
  <c r="K12" i="2"/>
  <c r="K8" i="2"/>
  <c r="K9" i="2"/>
  <c r="K6" i="2"/>
  <c r="K23" i="2"/>
  <c r="K17" i="2"/>
  <c r="K16" i="2"/>
  <c r="K18" i="2"/>
  <c r="K25" i="2"/>
  <c r="K14" i="2"/>
  <c r="K20" i="2"/>
  <c r="K28" i="2"/>
  <c r="K27" i="2"/>
  <c r="K11" i="2"/>
  <c r="K15" i="2"/>
  <c r="K21" i="2"/>
  <c r="K26" i="2"/>
  <c r="K13" i="2"/>
  <c r="K19" i="2"/>
  <c r="K24" i="2"/>
  <c r="K29" i="2"/>
  <c r="K22" i="2"/>
</calcChain>
</file>

<file path=xl/sharedStrings.xml><?xml version="1.0" encoding="utf-8"?>
<sst xmlns="http://schemas.openxmlformats.org/spreadsheetml/2006/main" count="3384" uniqueCount="811">
  <si>
    <t>Costabile, Rafael</t>
  </si>
  <si>
    <t xml:space="preserve"> 19</t>
  </si>
  <si>
    <t>Piscina Departamental Florida</t>
  </si>
  <si>
    <t>Duarte, Elizabeth</t>
  </si>
  <si>
    <t xml:space="preserve"> 21</t>
  </si>
  <si>
    <t>Andresito</t>
  </si>
  <si>
    <t>Trama, Veronica</t>
  </si>
  <si>
    <t xml:space="preserve"> 22</t>
  </si>
  <si>
    <t>Club Malvín</t>
  </si>
  <si>
    <t>Cuadro, Mariana</t>
  </si>
  <si>
    <t>Hernandez, Sol</t>
  </si>
  <si>
    <t>Canto, Nelson</t>
  </si>
  <si>
    <t>Chaitelle, Bruno</t>
  </si>
  <si>
    <t>Laborda, Sofia</t>
  </si>
  <si>
    <t>Olimpic</t>
  </si>
  <si>
    <t>Padilla, Sebastian</t>
  </si>
  <si>
    <t>Equipo Delfines</t>
  </si>
  <si>
    <t>Pereda, Bernardo</t>
  </si>
  <si>
    <t>Plaza de Deportes Nº 7</t>
  </si>
  <si>
    <t>Pereyra, Joaquín</t>
  </si>
  <si>
    <t xml:space="preserve"> 23</t>
  </si>
  <si>
    <t>Barcia, Juan Vicente</t>
  </si>
  <si>
    <t xml:space="preserve"> 33</t>
  </si>
  <si>
    <t>Anselmo, Emilia</t>
  </si>
  <si>
    <t xml:space="preserve"> 20</t>
  </si>
  <si>
    <t>Banega, Leticia</t>
  </si>
  <si>
    <t>Complejo Deportivo Ituzaingo</t>
  </si>
  <si>
    <t>De León, Ignacio</t>
  </si>
  <si>
    <t>Piscina Climatizada de Trinida</t>
  </si>
  <si>
    <t>Colombo, José Carlos º</t>
  </si>
  <si>
    <t xml:space="preserve"> 34</t>
  </si>
  <si>
    <t>Dolce, Luciana</t>
  </si>
  <si>
    <t>Curbelo, Estrella</t>
  </si>
  <si>
    <t>Fernández, Marcos</t>
  </si>
  <si>
    <t>Lopez, Rocio</t>
  </si>
  <si>
    <t xml:space="preserve"> 32</t>
  </si>
  <si>
    <t>Muracciole, José Ignacio</t>
  </si>
  <si>
    <t xml:space="preserve"> 31</t>
  </si>
  <si>
    <t>Bertolotti, Romina</t>
  </si>
  <si>
    <t xml:space="preserve"> 24</t>
  </si>
  <si>
    <t>Pirez, Gabriel</t>
  </si>
  <si>
    <t>Cazaux, Bruno</t>
  </si>
  <si>
    <t>Trindade, Valeria</t>
  </si>
  <si>
    <t>Pascal, Tomas</t>
  </si>
  <si>
    <t>Sugueti, Giuliano</t>
  </si>
  <si>
    <t>Loyarte, Nicolas</t>
  </si>
  <si>
    <t>Ottonelli, Bruno</t>
  </si>
  <si>
    <t>Silva, Matías</t>
  </si>
  <si>
    <t>Brum, Santiago</t>
  </si>
  <si>
    <t xml:space="preserve"> 26</t>
  </si>
  <si>
    <t>De Leon, Rodrigo</t>
  </si>
  <si>
    <t>Ricciardi, Magdalena</t>
  </si>
  <si>
    <t xml:space="preserve"> 25</t>
  </si>
  <si>
    <t>Bique, Pedro</t>
  </si>
  <si>
    <t>Fontenla, Valentina</t>
  </si>
  <si>
    <t>Iglesias, Darwin</t>
  </si>
  <si>
    <t>Club Remeros Paysandú</t>
  </si>
  <si>
    <t>Alvarez, Matias</t>
  </si>
  <si>
    <t>Blanco, Bryan</t>
  </si>
  <si>
    <t>Blanco, Sabrina</t>
  </si>
  <si>
    <t>Club Urunday Universitario</t>
  </si>
  <si>
    <t>Broggi, Santiago</t>
  </si>
  <si>
    <t>DaSilva, Maximiliano</t>
  </si>
  <si>
    <t>Paris, Matías</t>
  </si>
  <si>
    <t>Alvez, Federico</t>
  </si>
  <si>
    <t>Cantou, Rodrigo</t>
  </si>
  <si>
    <t>Zaiter, Federico</t>
  </si>
  <si>
    <t>Mari, Cecilia</t>
  </si>
  <si>
    <t>Gorosito, Bruno</t>
  </si>
  <si>
    <t>Porfirio, Soledad</t>
  </si>
  <si>
    <t xml:space="preserve"> 36</t>
  </si>
  <si>
    <t>Sequeira, Lucia</t>
  </si>
  <si>
    <t>Minas</t>
  </si>
  <si>
    <t>Alvarez, Maximiliano</t>
  </si>
  <si>
    <t>Cyosekk, Juan Pablo</t>
  </si>
  <si>
    <t>Mosteiro, Nicolas</t>
  </si>
  <si>
    <t>Zabala, Guillermo</t>
  </si>
  <si>
    <t>Muracciole, Juan Manuel</t>
  </si>
  <si>
    <t>Piñeiro, Pablo</t>
  </si>
  <si>
    <t>Morales, Fabrizio</t>
  </si>
  <si>
    <t>Ourthe-Cabale, Pablo</t>
  </si>
  <si>
    <t>Almeida, Lucky</t>
  </si>
  <si>
    <t>Fernandez, Niber</t>
  </si>
  <si>
    <t>Techera, Augusto</t>
  </si>
  <si>
    <t>Argüello, Renzo</t>
  </si>
  <si>
    <t>Pelusso, Gonzalo</t>
  </si>
  <si>
    <t xml:space="preserve"> 27</t>
  </si>
  <si>
    <t>Silva, Catherine</t>
  </si>
  <si>
    <t>Collazo, Heber</t>
  </si>
  <si>
    <t>De Los Santos, Magdalena</t>
  </si>
  <si>
    <t>Gramajo, Alejandro</t>
  </si>
  <si>
    <t xml:space="preserve"> 50</t>
  </si>
  <si>
    <t>Martinez, Lautaro</t>
  </si>
  <si>
    <t>Merello, Diego</t>
  </si>
  <si>
    <t>Pintos, Justino</t>
  </si>
  <si>
    <t xml:space="preserve"> 28</t>
  </si>
  <si>
    <t>Abalde, Julieta</t>
  </si>
  <si>
    <t xml:space="preserve"> 18</t>
  </si>
  <si>
    <t>Galesio, Clara</t>
  </si>
  <si>
    <t xml:space="preserve"> 17</t>
  </si>
  <si>
    <t>Plantel de San Jose</t>
  </si>
  <si>
    <t>Sellanes, Lucas</t>
  </si>
  <si>
    <t>Hernandez Colman, Facundo</t>
  </si>
  <si>
    <t>Panizza, Andrea</t>
  </si>
  <si>
    <t>Asociacion Cristiana deJovenes</t>
  </si>
  <si>
    <t>Mendez, Agustin</t>
  </si>
  <si>
    <t xml:space="preserve"> 16</t>
  </si>
  <si>
    <t>Roth, Valentina</t>
  </si>
  <si>
    <t>Barberia, Aldana</t>
  </si>
  <si>
    <t>Amaro, Julieta</t>
  </si>
  <si>
    <t>Acosta, María</t>
  </si>
  <si>
    <t>Liceo Militar General Artigas</t>
  </si>
  <si>
    <t>Garcia, Matias</t>
  </si>
  <si>
    <t>Avcharian, Florencia</t>
  </si>
  <si>
    <t>Delacroix, Eduardo</t>
  </si>
  <si>
    <t>Moreno, Ignacio</t>
  </si>
  <si>
    <t>Bonavota, Karla</t>
  </si>
  <si>
    <t>Argüello, Franco</t>
  </si>
  <si>
    <t>Baquet, Luana</t>
  </si>
  <si>
    <t>Bowtun, Ivan</t>
  </si>
  <si>
    <t>Sparano, Camilo</t>
  </si>
  <si>
    <t>Arosa, Catalina</t>
  </si>
  <si>
    <t>Pippo, Ignacio</t>
  </si>
  <si>
    <t>Zurdo, Maria Victoria</t>
  </si>
  <si>
    <t>Flores, Juan Manuel</t>
  </si>
  <si>
    <t>Jaime, Martin</t>
  </si>
  <si>
    <t>Liard, Manuela</t>
  </si>
  <si>
    <t>Zeballos, German</t>
  </si>
  <si>
    <t>Alzugaray, Marcos</t>
  </si>
  <si>
    <t>MACHIN, Luis</t>
  </si>
  <si>
    <t>Cabrera, Hernan</t>
  </si>
  <si>
    <t>Club Banco Prevision Social</t>
  </si>
  <si>
    <t>Piñeiro, Agustín</t>
  </si>
  <si>
    <t>Arias, Diego</t>
  </si>
  <si>
    <t>Ceja, Nicolas</t>
  </si>
  <si>
    <t>Machuca, Sara</t>
  </si>
  <si>
    <t>Rodriguez, German</t>
  </si>
  <si>
    <t>Flores, Valentina</t>
  </si>
  <si>
    <t>Moreira, Santiago</t>
  </si>
  <si>
    <t>Passarini, Santiago</t>
  </si>
  <si>
    <t>Alonso, Mariana</t>
  </si>
  <si>
    <t>Sanchez, Karina</t>
  </si>
  <si>
    <t>Arevalo, Santiago</t>
  </si>
  <si>
    <t>Melo, Delfina</t>
  </si>
  <si>
    <t>Pedreira, Micaela</t>
  </si>
  <si>
    <t>Baldomir, Ismael</t>
  </si>
  <si>
    <t>Corbo, Julian</t>
  </si>
  <si>
    <t>Ramos, Ivan</t>
  </si>
  <si>
    <t>Sigueiro, Micaela</t>
  </si>
  <si>
    <t>Blanco, Candela</t>
  </si>
  <si>
    <t>Gomez, Fausto</t>
  </si>
  <si>
    <t>Martinez, Alejandro</t>
  </si>
  <si>
    <t>Gómez, Paula</t>
  </si>
  <si>
    <t>Magole, Camilo</t>
  </si>
  <si>
    <t>Schwarz, Marcelo</t>
  </si>
  <si>
    <t>Uruguayan American School</t>
  </si>
  <si>
    <t>Bacci, Tatiana</t>
  </si>
  <si>
    <t>Crespi, Agustina</t>
  </si>
  <si>
    <t>Diaz, Diego</t>
  </si>
  <si>
    <t>Hernandez, Romina</t>
  </si>
  <si>
    <t>Muela, Iojhan</t>
  </si>
  <si>
    <t>Delpoggio, Franca</t>
  </si>
  <si>
    <t>Silva, Paola</t>
  </si>
  <si>
    <t>Dolce, Rosina</t>
  </si>
  <si>
    <t>Cabrera, Facundo</t>
  </si>
  <si>
    <t>Plaza de Deportes Nº7</t>
  </si>
  <si>
    <t>Cecheles, Valentina</t>
  </si>
  <si>
    <t>Costa, Federico</t>
  </si>
  <si>
    <t>Islas, Juliana</t>
  </si>
  <si>
    <t>Lopez, Vicenta</t>
  </si>
  <si>
    <t>Cuadro, Santiago</t>
  </si>
  <si>
    <t>Olivares, Juliana</t>
  </si>
  <si>
    <t>Oviedo, Felipe</t>
  </si>
  <si>
    <t>Giribone, Santina</t>
  </si>
  <si>
    <t>Malvin</t>
  </si>
  <si>
    <t>Rodriguez, Mateo</t>
  </si>
  <si>
    <t>Tenis Pinar</t>
  </si>
  <si>
    <t>Russo, Nahuel</t>
  </si>
  <si>
    <t>Silva Ledesma, Joaquin</t>
  </si>
  <si>
    <t>Clavijo, Nicolas</t>
  </si>
  <si>
    <t>Andino, Facundo</t>
  </si>
  <si>
    <t>Bizio, Camila</t>
  </si>
  <si>
    <t>Bonneric, Nadia</t>
  </si>
  <si>
    <t>Plaza de Deportes 11</t>
  </si>
  <si>
    <t>Bonneric, Rodrigo</t>
  </si>
  <si>
    <t>Fernandez, Alvaro</t>
  </si>
  <si>
    <t>Ghiena, Martin</t>
  </si>
  <si>
    <t>Lavalle, Emilia</t>
  </si>
  <si>
    <t>Masiello, Bruno</t>
  </si>
  <si>
    <t>Mega, Enrico</t>
  </si>
  <si>
    <t>Morales, Carlos</t>
  </si>
  <si>
    <t>Moreira, Mathias</t>
  </si>
  <si>
    <t>Pacheco, Juan Manuel</t>
  </si>
  <si>
    <t>Panza, Diego</t>
  </si>
  <si>
    <t>Reimundi, Mateo</t>
  </si>
  <si>
    <t>Rodriguez, Nicolas</t>
  </si>
  <si>
    <t>Rodriguez, Uriel</t>
  </si>
  <si>
    <t>Roldan, Santiago C</t>
  </si>
  <si>
    <t>Federacion Uruguaya d Natacion</t>
  </si>
  <si>
    <t>Romanos, Ezequiel</t>
  </si>
  <si>
    <t>Simone, Pía</t>
  </si>
  <si>
    <t>Hackembruch Gomez, Juan Adolfo</t>
  </si>
  <si>
    <t xml:space="preserve"> 14</t>
  </si>
  <si>
    <t>Plaza Bella Union</t>
  </si>
  <si>
    <t>Salvo Monzon, Abigail</t>
  </si>
  <si>
    <t>Moreira Ferreira, Mario Joaquin</t>
  </si>
  <si>
    <t>Curbelo, Yuliana</t>
  </si>
  <si>
    <t xml:space="preserve"> 15</t>
  </si>
  <si>
    <t>Imsj</t>
  </si>
  <si>
    <t>Rodriguez, Camila</t>
  </si>
  <si>
    <t>Salvo Monzon, Ainhoa</t>
  </si>
  <si>
    <t>Bonnecarrere, Homero</t>
  </si>
  <si>
    <t>Garcia, Carolina</t>
  </si>
  <si>
    <t>Alvarez, Jeison</t>
  </si>
  <si>
    <t>Rotunno, Nashe</t>
  </si>
  <si>
    <t>Carrion, Martina</t>
  </si>
  <si>
    <t>Lopez, Felipe</t>
  </si>
  <si>
    <t>Alonso Diaz, Sofia</t>
  </si>
  <si>
    <t>Batista, Franco</t>
  </si>
  <si>
    <t>Sena, Gaston</t>
  </si>
  <si>
    <t>Perez Nuñez, Gumersindo Gabriel</t>
  </si>
  <si>
    <t>Caramella, Agustina</t>
  </si>
  <si>
    <t>Riveron, Julian</t>
  </si>
  <si>
    <t>Martinez, Geronimo</t>
  </si>
  <si>
    <t>Cabrera, Joaquin</t>
  </si>
  <si>
    <t>Musitelli, Marcos</t>
  </si>
  <si>
    <t>Sanchis, Andrea</t>
  </si>
  <si>
    <t>Casaña, Brahian</t>
  </si>
  <si>
    <t>Liard, Paullina</t>
  </si>
  <si>
    <t>Prada, Andres</t>
  </si>
  <si>
    <t>Magallanes, Ignacio</t>
  </si>
  <si>
    <t>Paredes, Melanie</t>
  </si>
  <si>
    <t>Muci, Juan</t>
  </si>
  <si>
    <t>Jaime, Victoria</t>
  </si>
  <si>
    <t>Perez, Alfonsina</t>
  </si>
  <si>
    <t>Gumucio, Camila</t>
  </si>
  <si>
    <t>Torrens, Selena</t>
  </si>
  <si>
    <t>Casteluccio  Espina, Dylan Manuel</t>
  </si>
  <si>
    <t>Rondoni, Manuel</t>
  </si>
  <si>
    <t>Perez, Ailin</t>
  </si>
  <si>
    <t>Bondad, Cecilia</t>
  </si>
  <si>
    <t>Schcolnik, Abigail</t>
  </si>
  <si>
    <t>Taramasso, Facundo</t>
  </si>
  <si>
    <t>Barneche, Manuela</t>
  </si>
  <si>
    <t>Piriz, Mikaela</t>
  </si>
  <si>
    <t>Soto Bentancur, Maria Eugenia</t>
  </si>
  <si>
    <t>Pena, Franco</t>
  </si>
  <si>
    <t>Trinidad, Lucas</t>
  </si>
  <si>
    <t>Brum, Gabriel</t>
  </si>
  <si>
    <t>Rosa, Florencia</t>
  </si>
  <si>
    <t>Silva, Yamila</t>
  </si>
  <si>
    <t>Zeballos, Fernanda</t>
  </si>
  <si>
    <t>Blanco, Sebastian</t>
  </si>
  <si>
    <t>Ferreira, Maicol</t>
  </si>
  <si>
    <t>Lizzazoain, Naomi</t>
  </si>
  <si>
    <t>Baudo, Paola</t>
  </si>
  <si>
    <t>Luzardo, Facundo</t>
  </si>
  <si>
    <t>Miraballes, Valentina</t>
  </si>
  <si>
    <t>Pereyra, Facundo</t>
  </si>
  <si>
    <t>Rojas, Rodrigo</t>
  </si>
  <si>
    <t>Rosa, Bruno</t>
  </si>
  <si>
    <t>Giribone, Victoria</t>
  </si>
  <si>
    <t>Bacci, Facundo</t>
  </si>
  <si>
    <t>Do Canto, Sabrina</t>
  </si>
  <si>
    <t>Estévez, Clara</t>
  </si>
  <si>
    <t>Machin, Camila</t>
  </si>
  <si>
    <t>Cortina, Manuel</t>
  </si>
  <si>
    <t>Deniz, Martin</t>
  </si>
  <si>
    <t>Heredero, Joaquin</t>
  </si>
  <si>
    <t>Sosa Dos Santos, Marcia Yisel</t>
  </si>
  <si>
    <t>De Leon, Camila</t>
  </si>
  <si>
    <t>López, Iohan</t>
  </si>
  <si>
    <t>Anández, Yamila</t>
  </si>
  <si>
    <t>Anglet, Julieta</t>
  </si>
  <si>
    <t>Anzalone, Esteban</t>
  </si>
  <si>
    <t>Barrios, Violeta</t>
  </si>
  <si>
    <t>Benitez, Natalie</t>
  </si>
  <si>
    <t>Ezcurra, Maria Eugenia</t>
  </si>
  <si>
    <t>Fontan, Gonzalo</t>
  </si>
  <si>
    <t>Colegio Areteia</t>
  </si>
  <si>
    <t>García, Nicolas</t>
  </si>
  <si>
    <t>Hernandez, Adrian</t>
  </si>
  <si>
    <t>Horta, Gabriela</t>
  </si>
  <si>
    <t>Huertas, Avril</t>
  </si>
  <si>
    <t>Pastrana, Federico</t>
  </si>
  <si>
    <t>Puerari, Luca</t>
  </si>
  <si>
    <t>Sapone, Valentino</t>
  </si>
  <si>
    <t>Tacaim, Santiago</t>
  </si>
  <si>
    <t>Zouko, Mateo</t>
  </si>
  <si>
    <t>Suarez Barrios, Agustina</t>
  </si>
  <si>
    <t xml:space="preserve"> 13</t>
  </si>
  <si>
    <t>Cañedo, Pilar</t>
  </si>
  <si>
    <t>Barbazan, Franco</t>
  </si>
  <si>
    <t>Oyhenard, Mauricio</t>
  </si>
  <si>
    <t>Rodriguez, Santiago</t>
  </si>
  <si>
    <t>Rombys, Simon</t>
  </si>
  <si>
    <t>Irureta Goyena, Yuka</t>
  </si>
  <si>
    <t>Vaucher, Constanza</t>
  </si>
  <si>
    <t>Caramella, Martina</t>
  </si>
  <si>
    <t>Rego, Federica</t>
  </si>
  <si>
    <t>Sana, Rodrigo</t>
  </si>
  <si>
    <t>Rodriguez, Abril</t>
  </si>
  <si>
    <t>Fernandez, Mariana</t>
  </si>
  <si>
    <t>Rebella, Joaquin</t>
  </si>
  <si>
    <t>Moreno, Gaston</t>
  </si>
  <si>
    <t>Rubano, Santiago</t>
  </si>
  <si>
    <t>Arcieri, Paula</t>
  </si>
  <si>
    <t>De León, Facundo</t>
  </si>
  <si>
    <t>Lopez, Micaela</t>
  </si>
  <si>
    <t>Rollandi, Camila</t>
  </si>
  <si>
    <t>Calvo, Agustina</t>
  </si>
  <si>
    <t>Martinez, Pablo</t>
  </si>
  <si>
    <t>Gonzalez, Iñaki</t>
  </si>
  <si>
    <t>Alanis, Tatiana</t>
  </si>
  <si>
    <t>Silva, Emiliano</t>
  </si>
  <si>
    <t>Federich, Julieta</t>
  </si>
  <si>
    <t>Remeros Mercedes</t>
  </si>
  <si>
    <t>Menendez, Agata</t>
  </si>
  <si>
    <t>Russi, Julieta</t>
  </si>
  <si>
    <t>Benitez, Avril</t>
  </si>
  <si>
    <t>Zeballos, Melanie</t>
  </si>
  <si>
    <t>Correa, Lorenzo</t>
  </si>
  <si>
    <t>Sosa, Florencia</t>
  </si>
  <si>
    <t>Barboza, Pilar</t>
  </si>
  <si>
    <t>Caresani, Josefina</t>
  </si>
  <si>
    <t>Castro, Juan Manuel</t>
  </si>
  <si>
    <t>Zabala, Julia</t>
  </si>
  <si>
    <t>Platero, Sebastian</t>
  </si>
  <si>
    <t>Meneses, Violeta</t>
  </si>
  <si>
    <t>Polideportivo Tacuarembo</t>
  </si>
  <si>
    <t>Miraballes, Melisa</t>
  </si>
  <si>
    <t>Bonanata, Catalina</t>
  </si>
  <si>
    <t>Zoboli, Valentina</t>
  </si>
  <si>
    <t>Gardiol, Tomas</t>
  </si>
  <si>
    <t>Olivera, Valentina</t>
  </si>
  <si>
    <t>Rivara, Nicolas</t>
  </si>
  <si>
    <t>Rockwell, Thomas</t>
  </si>
  <si>
    <t>Colo Juambeltz, Thiago</t>
  </si>
  <si>
    <t>Reinoso, Ivan</t>
  </si>
  <si>
    <t>Silvera, Jamila</t>
  </si>
  <si>
    <t>Areosa, Milagros</t>
  </si>
  <si>
    <t>Borneo, Joaquin</t>
  </si>
  <si>
    <t>Cerdeña Travieso, Nicolas</t>
  </si>
  <si>
    <t>Gasteasoro Yemini, Santiago</t>
  </si>
  <si>
    <t>Miranda, Paula</t>
  </si>
  <si>
    <t>Prieto  Mussini, Santiago</t>
  </si>
  <si>
    <t>Rodriguez, Lara</t>
  </si>
  <si>
    <t>Rojas, Tadeo</t>
  </si>
  <si>
    <t>Silva, Sindia</t>
  </si>
  <si>
    <t>Trezza, Abigail</t>
  </si>
  <si>
    <t xml:space="preserve"> 12</t>
  </si>
  <si>
    <t>Arbiza, Valentina</t>
  </si>
  <si>
    <t>Simo, Nicolas</t>
  </si>
  <si>
    <t>Ramos, Luca</t>
  </si>
  <si>
    <t>Pereyra, Matias</t>
  </si>
  <si>
    <t>Los Santos, Lucas</t>
  </si>
  <si>
    <t>Hornos, Aldana</t>
  </si>
  <si>
    <t>Maglione, Guillermo</t>
  </si>
  <si>
    <t>Velarde, Joaquina</t>
  </si>
  <si>
    <t>Lezama, Emilia</t>
  </si>
  <si>
    <t>Petrocelli, Facundo</t>
  </si>
  <si>
    <t>Maguna, Pia</t>
  </si>
  <si>
    <t>Larrosa, Agustin</t>
  </si>
  <si>
    <t>Batista, Enzo</t>
  </si>
  <si>
    <t>Carballo, Martina</t>
  </si>
  <si>
    <t>Wagner, Pietra</t>
  </si>
  <si>
    <t>Pisciottano, Paula</t>
  </si>
  <si>
    <t>Heredero, Juan Martin</t>
  </si>
  <si>
    <t>Pedrozo, Sergio</t>
  </si>
  <si>
    <t>Cordero Medina, Sofia</t>
  </si>
  <si>
    <t>Carballo, Mauro</t>
  </si>
  <si>
    <t>Curtis Echenique, Valentina</t>
  </si>
  <si>
    <t>Machuca, Aurora</t>
  </si>
  <si>
    <t>Sena, Julieta</t>
  </si>
  <si>
    <t>Moreira, Florencia</t>
  </si>
  <si>
    <t>Davila, Iara</t>
  </si>
  <si>
    <t>Echenique, Rafael</t>
  </si>
  <si>
    <t>Zeinal, Salma</t>
  </si>
  <si>
    <t>Machado, Diego</t>
  </si>
  <si>
    <t>Suarez, Nahiara</t>
  </si>
  <si>
    <t>Ferreira, Santino</t>
  </si>
  <si>
    <t>Fornos, Evangelina</t>
  </si>
  <si>
    <t>Andrada, Mateo</t>
  </si>
  <si>
    <t>Mesa, Mateo</t>
  </si>
  <si>
    <t>Krasouski Gonzalez, Daniel</t>
  </si>
  <si>
    <t>Muiño, Matías</t>
  </si>
  <si>
    <t>Franco, Federica</t>
  </si>
  <si>
    <t>Cardeillac, Eloisa</t>
  </si>
  <si>
    <t>Sosa, Martina</t>
  </si>
  <si>
    <t>Esoin, Camila</t>
  </si>
  <si>
    <t>Borjas, Renzo</t>
  </si>
  <si>
    <t>Caputti, Santiago</t>
  </si>
  <si>
    <t>Lozano, Victoria</t>
  </si>
  <si>
    <t>Pérez, Facundo</t>
  </si>
  <si>
    <t>Torres, Francisco</t>
  </si>
  <si>
    <t>Alfonso, Cristian</t>
  </si>
  <si>
    <t>Balero, Georgina</t>
  </si>
  <si>
    <t>Barboza, Belén</t>
  </si>
  <si>
    <t>Morales, Nicolas</t>
  </si>
  <si>
    <t>Sander, Agustina</t>
  </si>
  <si>
    <t>Castro, Nicole</t>
  </si>
  <si>
    <t>Correa, María P</t>
  </si>
  <si>
    <t>Santos, Noemí</t>
  </si>
  <si>
    <t>Brun, Brianna</t>
  </si>
  <si>
    <t>Chury, Anaclara</t>
  </si>
  <si>
    <t>Fagundez, Santiago</t>
  </si>
  <si>
    <t>Gorosterrazú, Sandino</t>
  </si>
  <si>
    <t>Palumbo, Agustin</t>
  </si>
  <si>
    <t>Pino, Martina</t>
  </si>
  <si>
    <t>Vaucher, Martina</t>
  </si>
  <si>
    <t>Baraibar, Juan</t>
  </si>
  <si>
    <t>Custodio, Manuela</t>
  </si>
  <si>
    <t>Copete, Florencia</t>
  </si>
  <si>
    <t>Pérez, Rocío</t>
  </si>
  <si>
    <t>Alonso, Camila</t>
  </si>
  <si>
    <t>Barral, Mateo</t>
  </si>
  <si>
    <t>Magallanes, Mateo</t>
  </si>
  <si>
    <t>Mernies, Ignacio</t>
  </si>
  <si>
    <t>Alvarez, Romina</t>
  </si>
  <si>
    <t>Breccia, Felipe</t>
  </si>
  <si>
    <t>Britos, Constanza</t>
  </si>
  <si>
    <t>Ferrua, Brisa</t>
  </si>
  <si>
    <t>Fierro Prat, Valentina</t>
  </si>
  <si>
    <t>Gandós, Manuela</t>
  </si>
  <si>
    <t>Gomez, Agustina</t>
  </si>
  <si>
    <t>Guarnieri, Giuliana</t>
  </si>
  <si>
    <t>Hernandez Izquierdo, Mikaela</t>
  </si>
  <si>
    <t>Lapaz, Guillermo</t>
  </si>
  <si>
    <t>Lizazzoain, Fiorella</t>
  </si>
  <si>
    <t>Montaño, Ariana</t>
  </si>
  <si>
    <t>Moreira, Lara</t>
  </si>
  <si>
    <t>Moreira, Victoria</t>
  </si>
  <si>
    <t>Orden, Maite</t>
  </si>
  <si>
    <t>Pucheu, Josefina</t>
  </si>
  <si>
    <t>Ramirez, Alejo</t>
  </si>
  <si>
    <t>Reinoso, Luisiana</t>
  </si>
  <si>
    <t>Rodríguez, Ezequiel</t>
  </si>
  <si>
    <t>Schcolnik, Ethan</t>
  </si>
  <si>
    <t>Velazco, Diego</t>
  </si>
  <si>
    <t>Viera Mendez, Maria Pia</t>
  </si>
  <si>
    <t>Zelman, Tatiana</t>
  </si>
  <si>
    <t xml:space="preserve"> </t>
  </si>
  <si>
    <t>Recoba, Leandro</t>
  </si>
  <si>
    <t>M</t>
  </si>
  <si>
    <t xml:space="preserve"> 11</t>
  </si>
  <si>
    <t>Amena</t>
  </si>
  <si>
    <t>Castro, Valentina</t>
  </si>
  <si>
    <t>F</t>
  </si>
  <si>
    <t>Rodriguez, Martin</t>
  </si>
  <si>
    <t>Bebelaqua, Matteo</t>
  </si>
  <si>
    <t>Arroyo, Manuela</t>
  </si>
  <si>
    <t>Calicchio, Bruno</t>
  </si>
  <si>
    <t>Medina, Belen</t>
  </si>
  <si>
    <t>Rodriguez, Isabel</t>
  </si>
  <si>
    <t>Beloqui, Santiago</t>
  </si>
  <si>
    <t>Beloqui, Julia</t>
  </si>
  <si>
    <t>Dos Santos Trindade, Kimberly Kamila</t>
  </si>
  <si>
    <t>Diaz, Emilia</t>
  </si>
  <si>
    <t>Monzón, Facundo</t>
  </si>
  <si>
    <t>Mendez Rodriguez, Erika</t>
  </si>
  <si>
    <t>Cabrera, Lucía</t>
  </si>
  <si>
    <t>Rodríguez, Aylen</t>
  </si>
  <si>
    <t>Guedes, Guillermina</t>
  </si>
  <si>
    <t>Pini, Leandro</t>
  </si>
  <si>
    <t>Soria, Felipe</t>
  </si>
  <si>
    <t>Pimienta, Fabricio</t>
  </si>
  <si>
    <t>Zanberro, Lucia</t>
  </si>
  <si>
    <t>Ramos, Renzo</t>
  </si>
  <si>
    <t>Crespi, Nicolas</t>
  </si>
  <si>
    <t>Techera, Emiliano</t>
  </si>
  <si>
    <t>Martinez, Bernabes</t>
  </si>
  <si>
    <t>Alzugaray, Ainara</t>
  </si>
  <si>
    <t>Perdomo, Romina</t>
  </si>
  <si>
    <t>Consiglio Sampayo, Renzo</t>
  </si>
  <si>
    <t>Bianchi, Lara</t>
  </si>
  <si>
    <t>Club Deportivo Artigas</t>
  </si>
  <si>
    <t>Burnalli, Santiago</t>
  </si>
  <si>
    <t>Cabrera, Mía</t>
  </si>
  <si>
    <t>Matonte, Martina</t>
  </si>
  <si>
    <t>Intendencia DE Maldonado</t>
  </si>
  <si>
    <t>Risso, Malena</t>
  </si>
  <si>
    <t>Sánchez, Mariano</t>
  </si>
  <si>
    <t>Barrera, Victoria</t>
  </si>
  <si>
    <t>Sum, Agustin</t>
  </si>
  <si>
    <t>Rodriguez, Joaquin</t>
  </si>
  <si>
    <t>Lescano, Thais</t>
  </si>
  <si>
    <t>Villafan, Gabriel</t>
  </si>
  <si>
    <t>Cavara, Facundo</t>
  </si>
  <si>
    <t>Diaz, Martina</t>
  </si>
  <si>
    <t>Moreira, Julieta</t>
  </si>
  <si>
    <t>Navarro, Mateo</t>
  </si>
  <si>
    <t>Bos, Amelie</t>
  </si>
  <si>
    <t>Muela, Thiago</t>
  </si>
  <si>
    <t>Casas, Maite</t>
  </si>
  <si>
    <t>Piriz, Clara</t>
  </si>
  <si>
    <t>Prada, Daniel</t>
  </si>
  <si>
    <t>Bogado, Agustina</t>
  </si>
  <si>
    <t>Candil, Larissa</t>
  </si>
  <si>
    <t>Techeira, Gerónimo</t>
  </si>
  <si>
    <t>Conde, Lucía</t>
  </si>
  <si>
    <t>Menendez, Guzman</t>
  </si>
  <si>
    <t>Jolochin, Santiago</t>
  </si>
  <si>
    <t>Nuñez, Mateo</t>
  </si>
  <si>
    <t>Puerari, Melina</t>
  </si>
  <si>
    <t>Alvarez, Axel</t>
  </si>
  <si>
    <t>Gonzalez, Lucia</t>
  </si>
  <si>
    <t>Jacques Odela, Leila</t>
  </si>
  <si>
    <t>Jacques, Leila</t>
  </si>
  <si>
    <t>Marichal, Liber</t>
  </si>
  <si>
    <t>Santangelo, Chiara</t>
  </si>
  <si>
    <t>De Castro, Martina</t>
  </si>
  <si>
    <t>Lenzi, Lucas</t>
  </si>
  <si>
    <t>Nocerino, Juan M</t>
  </si>
  <si>
    <t>Pabelletti, Antonela</t>
  </si>
  <si>
    <t>Silva, Thiago</t>
  </si>
  <si>
    <t>Spaulonzi, Facundo</t>
  </si>
  <si>
    <t>Baisel, Geremiah</t>
  </si>
  <si>
    <t>Barbagiovanni, Fabrizio</t>
  </si>
  <si>
    <t>Bardesio, Sol</t>
  </si>
  <si>
    <t>Chaitelle, Paula</t>
  </si>
  <si>
    <t>Reyes, Lucia</t>
  </si>
  <si>
    <t>Rodriguez, Julieta</t>
  </si>
  <si>
    <t>Alfonso, Sebastian</t>
  </si>
  <si>
    <t>Álvarez, Sofía</t>
  </si>
  <si>
    <t>Alzamendi, Rocio</t>
  </si>
  <si>
    <t>Arguello, Irina</t>
  </si>
  <si>
    <t>Ayala, Tomas</t>
  </si>
  <si>
    <t>Benitez, Kevin</t>
  </si>
  <si>
    <t>Blau, Santiago</t>
  </si>
  <si>
    <t>Bogliacino, Celeste</t>
  </si>
  <si>
    <t>Cabrera, Emilia</t>
  </si>
  <si>
    <t>Callaba, María Luz</t>
  </si>
  <si>
    <t>Cancela, Julieta</t>
  </si>
  <si>
    <t>Clavijo, Delfina</t>
  </si>
  <si>
    <t>Dos Santos, Sabrina</t>
  </si>
  <si>
    <t>Echenique, Katia</t>
  </si>
  <si>
    <t>Etchichury, Milagros</t>
  </si>
  <si>
    <t>Ferreira, Tomas</t>
  </si>
  <si>
    <t>Figueron, Ailen</t>
  </si>
  <si>
    <t>Fleitas, Camila</t>
  </si>
  <si>
    <t>Fuentes, Romina</t>
  </si>
  <si>
    <t>Gentile, Facundo</t>
  </si>
  <si>
    <t>Gerlach, Victoria</t>
  </si>
  <si>
    <t>Ibarra, Lautaro</t>
  </si>
  <si>
    <t>Lozano, Gemma</t>
  </si>
  <si>
    <t>Macchi Pintos, Mariana</t>
  </si>
  <si>
    <t>Martinez Sotelo, Zamira</t>
  </si>
  <si>
    <t>Escuela Departamental Paysandu</t>
  </si>
  <si>
    <t>Menchaca, Leandro</t>
  </si>
  <si>
    <t>Morales, Camila</t>
  </si>
  <si>
    <t>Nogueira, Martina</t>
  </si>
  <si>
    <t>Nuñes, Giuliana</t>
  </si>
  <si>
    <t>Ortiz, Sofia</t>
  </si>
  <si>
    <t>Oxlei, Lusmila</t>
  </si>
  <si>
    <t>Perez, Valentina</t>
  </si>
  <si>
    <t>Pintos Merello, Rocio</t>
  </si>
  <si>
    <t>Ramos, Belén</t>
  </si>
  <si>
    <t>Ravera Zannier, Avril</t>
  </si>
  <si>
    <t>Roldan, Belen</t>
  </si>
  <si>
    <t>Santos, Leonel</t>
  </si>
  <si>
    <t>Saudzis, Emilia</t>
  </si>
  <si>
    <t>Silva, Martina</t>
  </si>
  <si>
    <t>Silva, Matias</t>
  </si>
  <si>
    <t>Sosa, Alfonsina</t>
  </si>
  <si>
    <t>Taibo, Carolina</t>
  </si>
  <si>
    <t>Techera, Geronimo</t>
  </si>
  <si>
    <t>Umpierrez, Angeline</t>
  </si>
  <si>
    <t>Vaucher, Luisina</t>
  </si>
  <si>
    <t>Vazquez, Martin</t>
  </si>
  <si>
    <t>Villagrán, Nicolás</t>
  </si>
  <si>
    <t>Villalba, Camilo</t>
  </si>
  <si>
    <t>Ximenez, Lucia</t>
  </si>
  <si>
    <t>Zenarruza, Maria</t>
  </si>
  <si>
    <t>Pippo, Viviana</t>
  </si>
  <si>
    <t>Rodriguez, Maximiliano</t>
  </si>
  <si>
    <t>Artagaveytia, Nahuel</t>
  </si>
  <si>
    <t>Barros, Bairon</t>
  </si>
  <si>
    <t>Gasteasoro Yemini, Matias</t>
  </si>
  <si>
    <t>Caminada, Bruno</t>
  </si>
  <si>
    <t>Lopez Lans, Emilia</t>
  </si>
  <si>
    <t>Araujo, Lautaro</t>
  </si>
  <si>
    <t>Imas, Luis Pedro</t>
  </si>
  <si>
    <t>Rubano, Valentina</t>
  </si>
  <si>
    <t>Araujo, Irene</t>
  </si>
  <si>
    <t>Ramirez, Manuela</t>
  </si>
  <si>
    <t>Irureta Goyena, Yaiza</t>
  </si>
  <si>
    <t>Delacroix, Chiara</t>
  </si>
  <si>
    <t>Carreras, Agustin</t>
  </si>
  <si>
    <t>Martinez, Alex</t>
  </si>
  <si>
    <t>Mampel, Lucia</t>
  </si>
  <si>
    <t>Quindt, Melany</t>
  </si>
  <si>
    <t>Pintos, Celina</t>
  </si>
  <si>
    <t>Beauxis, Macarena</t>
  </si>
  <si>
    <t>Lira, Agustina</t>
  </si>
  <si>
    <t>Viera, Martina</t>
  </si>
  <si>
    <t>Da Costa, Lucas</t>
  </si>
  <si>
    <t>Escalada, Martina</t>
  </si>
  <si>
    <t>Irigoyen, Delfina</t>
  </si>
  <si>
    <t>García, Martín</t>
  </si>
  <si>
    <t>Moreira, Alan</t>
  </si>
  <si>
    <t>Arce, Thiago</t>
  </si>
  <si>
    <t>Fleitas, Bruno</t>
  </si>
  <si>
    <t>Rodriguez, Issac</t>
  </si>
  <si>
    <t>Castroman, Malena</t>
  </si>
  <si>
    <t>Zeinal, Tania</t>
  </si>
  <si>
    <t>Quinteros, Manuel</t>
  </si>
  <si>
    <t>Calvi Pereira, Enzo</t>
  </si>
  <si>
    <t>Duro, Chiara</t>
  </si>
  <si>
    <t>Gianini, Victoria</t>
  </si>
  <si>
    <t>Lugo Gonzalez, Valentino</t>
  </si>
  <si>
    <t>Rodriguez, April</t>
  </si>
  <si>
    <t>Sirio, Belèn</t>
  </si>
  <si>
    <t>Camargo, Italo</t>
  </si>
  <si>
    <t>Garcia, Guadalupe</t>
  </si>
  <si>
    <t>Arduino, Sofia</t>
  </si>
  <si>
    <t>Rosso, Facundo</t>
  </si>
  <si>
    <t>Barrios, Franco</t>
  </si>
  <si>
    <t>Figueron, Lucia</t>
  </si>
  <si>
    <t>Stoica, Alexa</t>
  </si>
  <si>
    <t>Almiron, Valentina</t>
  </si>
  <si>
    <t>Dominguez, Aboirè</t>
  </si>
  <si>
    <t>Amorin, Greta</t>
  </si>
  <si>
    <t>Estévez, Imanol</t>
  </si>
  <si>
    <t>Martinez, Romina</t>
  </si>
  <si>
    <t>Romero, Lorenzo</t>
  </si>
  <si>
    <t>Zabala, Clara</t>
  </si>
  <si>
    <t>Abalde, Helena</t>
  </si>
  <si>
    <t>Alvarez, Martina</t>
  </si>
  <si>
    <t>Bone, Santiago</t>
  </si>
  <si>
    <t>Da Silva, Agustina</t>
  </si>
  <si>
    <t>Apolo, Santino</t>
  </si>
  <si>
    <t>Arevalo, Maite</t>
  </si>
  <si>
    <t>Bacarezza, Melany</t>
  </si>
  <si>
    <t>Cabrera, Fatima</t>
  </si>
  <si>
    <t>Collazo, Mikaela</t>
  </si>
  <si>
    <t>Curbelo, Sebastian</t>
  </si>
  <si>
    <t>Marchesi, Josefin</t>
  </si>
  <si>
    <t>Mesa, Emiliano</t>
  </si>
  <si>
    <t>Nuin, Facundo</t>
  </si>
  <si>
    <t>Sosa, Lautaro</t>
  </si>
  <si>
    <t>Fernandez, Thiago</t>
  </si>
  <si>
    <t>Merialdo, Gonzalo</t>
  </si>
  <si>
    <t>Miglierina, Ivo</t>
  </si>
  <si>
    <t>Morales, Agostina</t>
  </si>
  <si>
    <t>Piriz, Maximiliano</t>
  </si>
  <si>
    <t>Sena, Damian</t>
  </si>
  <si>
    <t>Acuña, Facundo</t>
  </si>
  <si>
    <t>Amor, Lucia</t>
  </si>
  <si>
    <t>Ayala, Alejo</t>
  </si>
  <si>
    <t>Bentos, Julieta</t>
  </si>
  <si>
    <t>Campon, Juan Manuel</t>
  </si>
  <si>
    <t>De León, Romina</t>
  </si>
  <si>
    <t>Escalante, Camila</t>
  </si>
  <si>
    <t>Feria, Agustina</t>
  </si>
  <si>
    <t>Fernandez, Emilia</t>
  </si>
  <si>
    <t>Fernandez, Jhosias</t>
  </si>
  <si>
    <t>Gonzalez, Lucas</t>
  </si>
  <si>
    <t>Katz, Ignacio</t>
  </si>
  <si>
    <t>Lizazzoain, Ambar</t>
  </si>
  <si>
    <t>Maguna, Pablo</t>
  </si>
  <si>
    <t>Marquez Costa, Sabrina</t>
  </si>
  <si>
    <t>Minati, Rocio</t>
  </si>
  <si>
    <t>Nicola, Catalina</t>
  </si>
  <si>
    <t>Pacheco, Natalia</t>
  </si>
  <si>
    <t>Pereira, Giuliana</t>
  </si>
  <si>
    <t>Pintos Merello, Benjamin</t>
  </si>
  <si>
    <t>Piriz, Maximo</t>
  </si>
  <si>
    <t>Rodriguez Quiroga, Agustina</t>
  </si>
  <si>
    <t>Rodriguez, Leticia</t>
  </si>
  <si>
    <t>Sanchez, Sebastian</t>
  </si>
  <si>
    <t>Santos, Samuel</t>
  </si>
  <si>
    <t>Scaletti, Isabela</t>
  </si>
  <si>
    <t>Silva, Federico</t>
  </si>
  <si>
    <t>Tiscornia, Lucas</t>
  </si>
  <si>
    <t>Veloz, Victoria</t>
  </si>
  <si>
    <t>Verde, Juan Gabriel</t>
  </si>
  <si>
    <t>Viera, Candela</t>
  </si>
  <si>
    <t>Vilizzio, Sofia</t>
  </si>
  <si>
    <t>Wagner, Chiara</t>
  </si>
  <si>
    <t>Yaloba, Bautista</t>
  </si>
  <si>
    <t>Arbiza, Ignacio</t>
  </si>
  <si>
    <t xml:space="preserve">  9</t>
  </si>
  <si>
    <t>Hernandez, Juan Manuel</t>
  </si>
  <si>
    <t>Martinez, Fernanda</t>
  </si>
  <si>
    <t>Bardier, Mayte</t>
  </si>
  <si>
    <t>Barberia, Francisco</t>
  </si>
  <si>
    <t>Curtis Echenique, Sofía</t>
  </si>
  <si>
    <t xml:space="preserve">  8</t>
  </si>
  <si>
    <t>Rebuffo, Zoe</t>
  </si>
  <si>
    <t>Carbajal, Alexis</t>
  </si>
  <si>
    <t>Fernandez Garcia, David Alejandro</t>
  </si>
  <si>
    <t>Alvarez, Felipe</t>
  </si>
  <si>
    <t>Gonzalez, Bautista</t>
  </si>
  <si>
    <t>De La Peña Gazzo, Enzo Agustin</t>
  </si>
  <si>
    <t>Santoro, Guadalupe</t>
  </si>
  <si>
    <t>Soiza, Agustina</t>
  </si>
  <si>
    <t>Guigou, Pedro</t>
  </si>
  <si>
    <t>Caceres, Emilia</t>
  </si>
  <si>
    <t>Baraibar, Lucia</t>
  </si>
  <si>
    <t>Scaletti, Valentino</t>
  </si>
  <si>
    <t>Vaucher, Ana Ines</t>
  </si>
  <si>
    <t xml:space="preserve">  7</t>
  </si>
  <si>
    <t>Hyryk, Avril</t>
  </si>
  <si>
    <t>Sanzberro, Matias</t>
  </si>
  <si>
    <t>Zeballos, Belèn</t>
  </si>
  <si>
    <t>Arroyo, Rodrigo</t>
  </si>
  <si>
    <t>Caramella, Federica</t>
  </si>
  <si>
    <t>Fernández, Tatiana</t>
  </si>
  <si>
    <t>Luzardo, Matilde</t>
  </si>
  <si>
    <t>Licandro, Sol</t>
  </si>
  <si>
    <t>Schurjin, Joaquin</t>
  </si>
  <si>
    <t>Bonetti, Dante</t>
  </si>
  <si>
    <t>Delfin, Paula</t>
  </si>
  <si>
    <t>Gomez Sbardellotto, Ana</t>
  </si>
  <si>
    <t>Gonzalez, Paula</t>
  </si>
  <si>
    <t>Barale Moreira, Katherine</t>
  </si>
  <si>
    <t>Taberne, Bautista</t>
  </si>
  <si>
    <t>Bebelaqua, Luciano</t>
  </si>
  <si>
    <t>Burgos, Felipe</t>
  </si>
  <si>
    <t>Caballero, Priscila</t>
  </si>
  <si>
    <t>Martinez, Melissa</t>
  </si>
  <si>
    <t>Mendez, Nicolas</t>
  </si>
  <si>
    <t>Casco, Valentina</t>
  </si>
  <si>
    <t>Chaitelli, Patricio</t>
  </si>
  <si>
    <t>De Los Santos, Gaston</t>
  </si>
  <si>
    <t>Quintana, Guadalupe</t>
  </si>
  <si>
    <t>Sapin, Anaclara</t>
  </si>
  <si>
    <t>Saracho, Micaela</t>
  </si>
  <si>
    <t>Barbitta, Josefina</t>
  </si>
  <si>
    <t>Borges, Thiago</t>
  </si>
  <si>
    <t>Brun, Julieta</t>
  </si>
  <si>
    <t>Olivera, Camila</t>
  </si>
  <si>
    <t>Oviedo Sanchez, Mauricio</t>
  </si>
  <si>
    <t>Texidor, Mateo</t>
  </si>
  <si>
    <t>Abalo, Lua</t>
  </si>
  <si>
    <t>Alzugaray, Ailen</t>
  </si>
  <si>
    <t>Andrada, Sharon</t>
  </si>
  <si>
    <t>Barbitta, Paulina</t>
  </si>
  <si>
    <t>Barros, Macarena</t>
  </si>
  <si>
    <t>Barros, Mariana</t>
  </si>
  <si>
    <t>Barth Saavedra, Stefano</t>
  </si>
  <si>
    <t>Canales Suarez, Gabriel</t>
  </si>
  <si>
    <t>Cantera, Camila</t>
  </si>
  <si>
    <t>Casteluccio, Joaquín</t>
  </si>
  <si>
    <t>Chiffone, Florencia</t>
  </si>
  <si>
    <t>De los Angeles, Milena</t>
  </si>
  <si>
    <t>De Los Santos, Sofia</t>
  </si>
  <si>
    <t>Delgado, Martina</t>
  </si>
  <si>
    <t>Dos Santos, Morena</t>
  </si>
  <si>
    <t>Felix, Manuel</t>
  </si>
  <si>
    <t>Fleitas Guerrero, Edgar Uriel</t>
  </si>
  <si>
    <t>Freitas Ferrari, Guillermina</t>
  </si>
  <si>
    <t>Guigou Ricaldi, Emily</t>
  </si>
  <si>
    <t>Jaime, Joaquin</t>
  </si>
  <si>
    <t>Larrosa Villanueva, Milena Lizet</t>
  </si>
  <si>
    <t>Ledesma, Catalina</t>
  </si>
  <si>
    <t>Lujan, Lucia</t>
  </si>
  <si>
    <t>Lungo, Jorgelina</t>
  </si>
  <si>
    <t>Marsicano, Franco</t>
  </si>
  <si>
    <t>Mesa, Martina</t>
  </si>
  <si>
    <t>Muñiz, Camila</t>
  </si>
  <si>
    <t>Negrin, Delfina</t>
  </si>
  <si>
    <t>Patron, Romina</t>
  </si>
  <si>
    <t>Peculio, Juan Manuel</t>
  </si>
  <si>
    <t>Perna, Julieta</t>
  </si>
  <si>
    <t>Pintos, Valentino</t>
  </si>
  <si>
    <t>Pollo, Agustina</t>
  </si>
  <si>
    <t>Quevedo, Jeronimo</t>
  </si>
  <si>
    <t>Revello Berrias, Matias</t>
  </si>
  <si>
    <t>Rimoldi Sanchez, Celena</t>
  </si>
  <si>
    <t>Rodriguez, Felipe</t>
  </si>
  <si>
    <t xml:space="preserve">  6</t>
  </si>
  <si>
    <t>Rush, Felipe</t>
  </si>
  <si>
    <t>Sagardoy, Emilia</t>
  </si>
  <si>
    <t>Sagardoy, Julia</t>
  </si>
  <si>
    <t>Salvi Lecuna, Fiorella</t>
  </si>
  <si>
    <t>Segovia, Lazara</t>
  </si>
  <si>
    <t>Tur, Julieta</t>
  </si>
  <si>
    <t>Vizcardi, Avril</t>
  </si>
  <si>
    <t>14-15</t>
  </si>
  <si>
    <t>16-18</t>
  </si>
  <si>
    <t>MAYORES</t>
  </si>
  <si>
    <t>AMENA</t>
  </si>
  <si>
    <t>Club Malvin</t>
  </si>
  <si>
    <t>Club Minas</t>
  </si>
  <si>
    <t>Liceo Militar</t>
  </si>
  <si>
    <t>Club Remeros Mercedes</t>
  </si>
  <si>
    <t>PRE INFANTILES (Sólo COPA AMENA)</t>
  </si>
  <si>
    <t>INFANTILES A1</t>
  </si>
  <si>
    <t>INFANTILES A2</t>
  </si>
  <si>
    <t>INFANTILES B2</t>
  </si>
  <si>
    <t>INFANTILES B1</t>
  </si>
  <si>
    <t>JUVENILES A</t>
  </si>
  <si>
    <t>JUVENILES B</t>
  </si>
  <si>
    <t>Piscina Climatizada de Trinidad</t>
  </si>
  <si>
    <t xml:space="preserve">FEDERACION URUGUAYA DE NATACION </t>
  </si>
  <si>
    <t>DIVISION AMENA</t>
  </si>
  <si>
    <t>PUNTUACION INDIVIDUAL 2017</t>
  </si>
  <si>
    <t>CATEGORIA</t>
  </si>
  <si>
    <t>(REFERENCIA: Metro I - METRO II - METRO III; OPEN DE MEDIO FONDO y COPA AMENA)</t>
  </si>
  <si>
    <t>Ramos Portillo, Juan Ignacio</t>
  </si>
  <si>
    <t>TOTALES</t>
  </si>
  <si>
    <t xml:space="preserve">EQUIPOS </t>
  </si>
  <si>
    <t>X</t>
  </si>
  <si>
    <t>PUNTUACION SOLO CON LAS PRUEBAS INDIVIDUALES</t>
  </si>
  <si>
    <t>Plantel de San josé</t>
  </si>
  <si>
    <t>Club Banco Previsión Social</t>
  </si>
  <si>
    <t>PRUEBAS INDIVIDUALES + TODOS LOS RELEVOS</t>
  </si>
  <si>
    <t>PUNTUACION GENERAL DE EQUIPOS 2017</t>
  </si>
  <si>
    <t>PUNTUACION DE LAS CATEGORIAS 2017</t>
  </si>
  <si>
    <t>PRUEBAS INDIVIDUALES SIN RELEVOS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</si>
</sst>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charset val="1"/>
    </font>
    <font>
      <sz val="10"/>
      <color indexed="8"/>
      <name val="Times New Roman"/>
      <charset val="1"/>
    </font>
    <font>
      <b/>
      <sz val="11"/>
      <color indexed="8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0" fillId="2" borderId="0" xfId="0" applyFill="1"/>
    <xf numFmtId="0" fontId="2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center" vertical="top"/>
    </xf>
    <xf numFmtId="0" fontId="3" fillId="3" borderId="0" xfId="0" applyFont="1" applyFill="1" applyAlignment="1">
      <alignment horizontal="left" vertical="top"/>
    </xf>
    <xf numFmtId="0" fontId="0" fillId="3" borderId="0" xfId="0" applyFill="1"/>
    <xf numFmtId="0" fontId="0" fillId="0" borderId="0" xfId="0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left" vertical="top"/>
    </xf>
    <xf numFmtId="0" fontId="0" fillId="0" borderId="0" xfId="0" applyFill="1"/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left" vertical="top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horizontal="center" vertical="top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left" vertical="top"/>
    </xf>
    <xf numFmtId="0" fontId="2" fillId="4" borderId="0" xfId="0" applyFont="1" applyFill="1" applyAlignment="1">
      <alignment horizontal="center" vertical="top"/>
    </xf>
    <xf numFmtId="0" fontId="3" fillId="4" borderId="0" xfId="0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0" fillId="2" borderId="0" xfId="0" applyFill="1" applyAlignment="1">
      <alignment horizontal="center" vertical="top"/>
    </xf>
    <xf numFmtId="0" fontId="5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right" vertical="top"/>
    </xf>
    <xf numFmtId="0" fontId="4" fillId="5" borderId="0" xfId="0" applyFont="1" applyFill="1" applyAlignment="1">
      <alignment horizontal="left" vertical="top"/>
    </xf>
    <xf numFmtId="0" fontId="5" fillId="5" borderId="0" xfId="0" applyFont="1" applyFill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left" vertical="top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top"/>
    </xf>
    <xf numFmtId="0" fontId="2" fillId="0" borderId="0" xfId="0" applyNumberFormat="1" applyFont="1" applyAlignment="1">
      <alignment horizontal="right" vertical="top"/>
    </xf>
    <xf numFmtId="0" fontId="2" fillId="0" borderId="0" xfId="0" applyNumberFormat="1" applyFont="1" applyFill="1" applyAlignment="1">
      <alignment horizontal="right" vertical="top"/>
    </xf>
    <xf numFmtId="0" fontId="0" fillId="0" borderId="0" xfId="0" applyFill="1" applyAlignment="1">
      <alignment horizontal="center" vertical="top"/>
    </xf>
    <xf numFmtId="0" fontId="2" fillId="0" borderId="0" xfId="0" applyNumberFormat="1" applyFont="1" applyAlignment="1">
      <alignment horizontal="center" vertical="top"/>
    </xf>
    <xf numFmtId="0" fontId="4" fillId="3" borderId="0" xfId="0" applyNumberFormat="1" applyFont="1" applyFill="1" applyAlignment="1">
      <alignment horizontal="center" vertical="top"/>
    </xf>
    <xf numFmtId="0" fontId="4" fillId="2" borderId="0" xfId="0" applyFont="1" applyFill="1" applyAlignment="1">
      <alignment horizontal="right" vertical="top"/>
    </xf>
    <xf numFmtId="0" fontId="4" fillId="2" borderId="0" xfId="0" applyNumberFormat="1" applyFont="1" applyFill="1" applyAlignment="1">
      <alignment horizontal="center" vertical="top"/>
    </xf>
    <xf numFmtId="0" fontId="4" fillId="0" borderId="0" xfId="0" applyNumberFormat="1" applyFont="1" applyAlignment="1">
      <alignment horizontal="center" vertical="top"/>
    </xf>
    <xf numFmtId="0" fontId="2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center" vertical="top"/>
    </xf>
    <xf numFmtId="0" fontId="4" fillId="0" borderId="0" xfId="0" applyNumberFormat="1" applyFont="1" applyFill="1" applyAlignment="1">
      <alignment horizontal="center" vertical="top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5" fillId="4" borderId="0" xfId="0" applyFont="1" applyFill="1" applyAlignment="1">
      <alignment horizontal="left" vertical="top"/>
    </xf>
    <xf numFmtId="0" fontId="7" fillId="0" borderId="0" xfId="0" applyFont="1"/>
    <xf numFmtId="0" fontId="0" fillId="4" borderId="0" xfId="0" applyFill="1" applyAlignment="1">
      <alignment horizontal="left"/>
    </xf>
    <xf numFmtId="0" fontId="8" fillId="0" borderId="0" xfId="0" applyFont="1" applyFill="1" applyAlignment="1">
      <alignment horizontal="center"/>
    </xf>
    <xf numFmtId="2" fontId="0" fillId="0" borderId="0" xfId="0" applyNumberFormat="1" applyFill="1" applyAlignment="1">
      <alignment vertical="top"/>
    </xf>
    <xf numFmtId="0" fontId="8" fillId="0" borderId="0" xfId="0" applyFont="1" applyFill="1" applyAlignment="1">
      <alignment horizontal="center" vertical="top"/>
    </xf>
    <xf numFmtId="0" fontId="9" fillId="0" borderId="0" xfId="0" applyNumberFormat="1" applyFont="1" applyFill="1" applyAlignment="1">
      <alignment horizontal="center" vertical="top"/>
    </xf>
    <xf numFmtId="2" fontId="9" fillId="0" borderId="0" xfId="0" applyNumberFormat="1" applyFont="1" applyFill="1" applyAlignment="1">
      <alignment horizontal="center" vertical="top"/>
    </xf>
    <xf numFmtId="2" fontId="2" fillId="0" borderId="0" xfId="0" applyNumberFormat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1" fillId="7" borderId="0" xfId="0" applyFont="1" applyFill="1" applyAlignment="1">
      <alignment horizontal="center" vertical="top"/>
    </xf>
    <xf numFmtId="0" fontId="8" fillId="7" borderId="0" xfId="0" applyFont="1" applyFill="1" applyAlignment="1">
      <alignment horizontal="center" vertical="top"/>
    </xf>
    <xf numFmtId="0" fontId="1" fillId="7" borderId="0" xfId="0" applyFont="1" applyFill="1"/>
    <xf numFmtId="2" fontId="1" fillId="7" borderId="0" xfId="0" applyNumberFormat="1" applyFont="1" applyFill="1" applyAlignment="1">
      <alignment vertical="top"/>
    </xf>
    <xf numFmtId="0" fontId="1" fillId="7" borderId="0" xfId="0" applyFont="1" applyFill="1" applyAlignment="1">
      <alignment vertical="top"/>
    </xf>
    <xf numFmtId="0" fontId="1" fillId="7" borderId="0" xfId="0" applyFont="1" applyFill="1" applyAlignment="1">
      <alignment horizontal="left"/>
    </xf>
    <xf numFmtId="2" fontId="9" fillId="7" borderId="0" xfId="0" applyNumberFormat="1" applyFont="1" applyFill="1" applyAlignment="1">
      <alignment horizontal="center" vertical="top"/>
    </xf>
    <xf numFmtId="0" fontId="6" fillId="7" borderId="0" xfId="0" applyFont="1" applyFill="1" applyAlignment="1">
      <alignment horizontal="left" vertical="top"/>
    </xf>
    <xf numFmtId="0" fontId="6" fillId="7" borderId="0" xfId="0" applyFont="1" applyFill="1" applyAlignment="1">
      <alignment horizontal="center" vertical="top"/>
    </xf>
    <xf numFmtId="2" fontId="6" fillId="7" borderId="0" xfId="0" applyNumberFormat="1" applyFont="1" applyFill="1" applyAlignment="1">
      <alignment horizontal="center" vertical="top"/>
    </xf>
    <xf numFmtId="0" fontId="1" fillId="0" borderId="0" xfId="0" applyFont="1" applyFill="1"/>
    <xf numFmtId="2" fontId="6" fillId="0" borderId="0" xfId="0" applyNumberFormat="1" applyFont="1" applyFill="1" applyAlignment="1">
      <alignment horizontal="center" vertical="top"/>
    </xf>
    <xf numFmtId="0" fontId="12" fillId="0" borderId="0" xfId="0" applyFont="1" applyFill="1"/>
    <xf numFmtId="0" fontId="0" fillId="4" borderId="0" xfId="0" applyFill="1" applyAlignment="1">
      <alignment horizontal="center" vertical="top"/>
    </xf>
    <xf numFmtId="0" fontId="0" fillId="5" borderId="0" xfId="0" applyFill="1" applyAlignment="1">
      <alignment horizontal="center"/>
    </xf>
    <xf numFmtId="0" fontId="2" fillId="2" borderId="0" xfId="0" applyNumberFormat="1" applyFont="1" applyFill="1" applyAlignment="1">
      <alignment horizontal="center" vertical="top"/>
    </xf>
    <xf numFmtId="0" fontId="2" fillId="3" borderId="0" xfId="0" applyNumberFormat="1" applyFont="1" applyFill="1" applyAlignment="1">
      <alignment horizontal="center" vertical="top"/>
    </xf>
    <xf numFmtId="0" fontId="2" fillId="0" borderId="0" xfId="0" applyNumberFormat="1" applyFont="1" applyFill="1" applyAlignment="1">
      <alignment horizontal="center" vertical="top"/>
    </xf>
    <xf numFmtId="0" fontId="2" fillId="4" borderId="0" xfId="0" applyNumberFormat="1" applyFont="1" applyFill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horizontal="center"/>
    </xf>
    <xf numFmtId="0" fontId="0" fillId="3" borderId="0" xfId="0" applyFont="1" applyFill="1" applyAlignment="1">
      <alignment horizontal="center"/>
    </xf>
    <xf numFmtId="0" fontId="0" fillId="2" borderId="0" xfId="0" applyFont="1" applyFill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0" fillId="0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/>
    <xf numFmtId="0" fontId="5" fillId="4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3" fillId="4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2" fillId="5" borderId="0" xfId="0" applyFont="1" applyFill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/>
    <xf numFmtId="2" fontId="13" fillId="0" borderId="0" xfId="0" applyNumberFormat="1" applyFont="1" applyAlignment="1">
      <alignment vertical="top"/>
    </xf>
    <xf numFmtId="0" fontId="13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Fill="1" applyAlignment="1">
      <alignment horizontal="left"/>
    </xf>
    <xf numFmtId="0" fontId="4" fillId="5" borderId="0" xfId="0" applyFont="1" applyFill="1" applyAlignment="1">
      <alignment horizontal="center" vertical="top"/>
    </xf>
    <xf numFmtId="0" fontId="14" fillId="0" borderId="0" xfId="0" applyFont="1" applyFill="1" applyAlignment="1">
      <alignment horizontal="left" vertical="top"/>
    </xf>
    <xf numFmtId="0" fontId="14" fillId="0" borderId="0" xfId="0" applyFont="1" applyAlignment="1">
      <alignment horizontal="left" vertical="top"/>
    </xf>
    <xf numFmtId="0" fontId="1" fillId="6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" fillId="3" borderId="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9" borderId="0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0" fillId="0" borderId="0" xfId="0" applyFont="1"/>
    <xf numFmtId="2" fontId="0" fillId="0" borderId="0" xfId="0" applyNumberFormat="1" applyAlignment="1">
      <alignment vertical="top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5" fillId="0" borderId="0" xfId="0" applyFont="1" applyFill="1" applyAlignment="1">
      <alignment horizontal="left" vertical="top"/>
    </xf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4" fillId="4" borderId="0" xfId="0" applyFont="1" applyFill="1" applyAlignment="1">
      <alignment horizontal="left" vertical="top"/>
    </xf>
    <xf numFmtId="0" fontId="1" fillId="4" borderId="0" xfId="0" applyFont="1" applyFill="1"/>
    <xf numFmtId="0" fontId="1" fillId="11" borderId="0" xfId="0" applyFont="1" applyFill="1" applyAlignment="1">
      <alignment horizontal="center"/>
    </xf>
    <xf numFmtId="0" fontId="14" fillId="11" borderId="0" xfId="0" applyFont="1" applyFill="1" applyAlignment="1">
      <alignment horizontal="left" vertical="top"/>
    </xf>
    <xf numFmtId="0" fontId="1" fillId="11" borderId="0" xfId="0" applyFont="1" applyFill="1"/>
    <xf numFmtId="0" fontId="1" fillId="3" borderId="0" xfId="0" applyFont="1" applyFill="1" applyAlignment="1">
      <alignment horizontal="center"/>
    </xf>
    <xf numFmtId="0" fontId="14" fillId="3" borderId="0" xfId="0" applyFont="1" applyFill="1" applyAlignment="1">
      <alignment horizontal="left" vertical="top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0</xdr:row>
      <xdr:rowOff>121996</xdr:rowOff>
    </xdr:from>
    <xdr:to>
      <xdr:col>4</xdr:col>
      <xdr:colOff>1685925</xdr:colOff>
      <xdr:row>5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21996"/>
          <a:ext cx="1162050" cy="1087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971550</xdr:colOff>
      <xdr:row>0</xdr:row>
      <xdr:rowOff>141046</xdr:rowOff>
    </xdr:from>
    <xdr:to>
      <xdr:col>5</xdr:col>
      <xdr:colOff>142875</xdr:colOff>
      <xdr:row>3</xdr:row>
      <xdr:rowOff>152401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141046"/>
          <a:ext cx="819150" cy="7257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102946</xdr:rowOff>
    </xdr:from>
    <xdr:to>
      <xdr:col>6</xdr:col>
      <xdr:colOff>781050</xdr:colOff>
      <xdr:row>5</xdr:row>
      <xdr:rowOff>47625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102946"/>
          <a:ext cx="1114425" cy="10876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333375</xdr:colOff>
      <xdr:row>0</xdr:row>
      <xdr:rowOff>55321</xdr:rowOff>
    </xdr:from>
    <xdr:to>
      <xdr:col>6</xdr:col>
      <xdr:colOff>19050</xdr:colOff>
      <xdr:row>4</xdr:row>
      <xdr:rowOff>66676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55321"/>
          <a:ext cx="1209675" cy="9638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8"/>
  <sheetViews>
    <sheetView tabSelected="1" workbookViewId="0">
      <selection activeCell="I2" sqref="I2"/>
    </sheetView>
  </sheetViews>
  <sheetFormatPr baseColWidth="10" defaultRowHeight="15" x14ac:dyDescent="0.25"/>
  <cols>
    <col min="1" max="1" width="6" style="13" customWidth="1"/>
    <col min="2" max="2" width="29.42578125" style="13" customWidth="1"/>
    <col min="3" max="4" width="5.7109375" style="18" customWidth="1"/>
    <col min="5" max="5" width="27.85546875" style="13" customWidth="1"/>
    <col min="6" max="6" width="6.28515625" style="18" customWidth="1"/>
    <col min="7" max="7" width="6.140625" customWidth="1"/>
    <col min="8" max="8" width="5.5703125" customWidth="1"/>
    <col min="9" max="9" width="28.42578125" customWidth="1"/>
    <col min="10" max="10" width="5" style="99" customWidth="1"/>
    <col min="11" max="11" width="5.28515625" style="27" customWidth="1"/>
    <col min="12" max="12" width="27.85546875" customWidth="1"/>
    <col min="13" max="13" width="5.85546875" style="27" customWidth="1"/>
    <col min="14" max="14" width="5.85546875" customWidth="1"/>
    <col min="15" max="15" width="5.42578125" customWidth="1"/>
    <col min="16" max="16" width="28.85546875" customWidth="1"/>
    <col min="17" max="17" width="6.140625" style="27" customWidth="1"/>
    <col min="18" max="18" width="6.42578125" style="27" customWidth="1"/>
    <col min="19" max="19" width="27.85546875" customWidth="1"/>
    <col min="20" max="21" width="6.5703125" style="27" customWidth="1"/>
    <col min="22" max="22" width="5.5703125" style="27" customWidth="1"/>
    <col min="23" max="23" width="26.42578125" customWidth="1"/>
    <col min="24" max="24" width="5.5703125" style="27" customWidth="1"/>
    <col min="25" max="25" width="5.42578125" style="27" customWidth="1"/>
    <col min="26" max="26" width="27.85546875" customWidth="1"/>
    <col min="27" max="27" width="6.28515625" style="27" customWidth="1"/>
    <col min="28" max="28" width="7" customWidth="1"/>
    <col min="29" max="29" width="4.7109375" customWidth="1"/>
    <col min="30" max="30" width="26" customWidth="1"/>
    <col min="31" max="31" width="5" style="27" customWidth="1"/>
    <col min="32" max="32" width="5.28515625" style="27" customWidth="1"/>
    <col min="33" max="33" width="27.85546875" customWidth="1"/>
    <col min="34" max="34" width="7" style="27" customWidth="1"/>
    <col min="35" max="35" width="6.42578125" customWidth="1"/>
    <col min="36" max="36" width="5" style="19" customWidth="1"/>
    <col min="37" max="37" width="29.5703125" style="19" customWidth="1"/>
    <col min="38" max="38" width="7" style="20" customWidth="1"/>
    <col min="39" max="39" width="6.85546875" style="20" customWidth="1"/>
    <col min="40" max="40" width="27.85546875" style="19" customWidth="1"/>
    <col min="41" max="41" width="7.42578125" style="20" customWidth="1"/>
    <col min="43" max="43" width="6" customWidth="1"/>
    <col min="44" max="44" width="27.7109375" customWidth="1"/>
    <col min="45" max="46" width="6.42578125" style="27" customWidth="1"/>
    <col min="47" max="47" width="27.85546875" customWidth="1"/>
    <col min="48" max="48" width="7.7109375" style="27" customWidth="1"/>
    <col min="50" max="50" width="4" style="13" customWidth="1"/>
    <col min="51" max="51" width="27.5703125" style="13" customWidth="1"/>
    <col min="52" max="53" width="5.7109375" style="18" customWidth="1"/>
    <col min="54" max="54" width="27.85546875" style="17" customWidth="1"/>
    <col min="55" max="55" width="5.5703125" style="13" customWidth="1"/>
  </cols>
  <sheetData>
    <row r="1" spans="1:55" s="13" customFormat="1" ht="18.75" x14ac:dyDescent="0.3">
      <c r="A1" s="76" t="s">
        <v>795</v>
      </c>
      <c r="B1" s="76"/>
      <c r="C1" s="74"/>
      <c r="D1" s="75"/>
      <c r="E1" s="76"/>
      <c r="F1" s="60"/>
    </row>
    <row r="2" spans="1:55" s="13" customFormat="1" ht="18.75" x14ac:dyDescent="0.3">
      <c r="A2" s="76" t="s">
        <v>796</v>
      </c>
      <c r="B2" s="76"/>
      <c r="C2" s="74"/>
      <c r="D2" s="75"/>
      <c r="E2" s="76"/>
      <c r="F2" s="60"/>
    </row>
    <row r="3" spans="1:55" s="13" customFormat="1" ht="18.75" x14ac:dyDescent="0.3">
      <c r="A3" s="76"/>
      <c r="B3" s="76"/>
      <c r="C3" s="74"/>
      <c r="D3" s="75"/>
      <c r="E3" s="76"/>
      <c r="F3" s="60"/>
    </row>
    <row r="4" spans="1:55" s="13" customFormat="1" ht="18.75" x14ac:dyDescent="0.3">
      <c r="A4" s="76" t="s">
        <v>809</v>
      </c>
      <c r="B4" s="76"/>
      <c r="C4" s="74"/>
      <c r="D4" s="75"/>
      <c r="E4" s="76"/>
      <c r="F4" s="60"/>
    </row>
    <row r="5" spans="1:55" s="13" customFormat="1" x14ac:dyDescent="0.25">
      <c r="A5" s="91" t="s">
        <v>810</v>
      </c>
      <c r="C5" s="60"/>
      <c r="D5" s="67"/>
      <c r="F5" s="60"/>
    </row>
    <row r="6" spans="1:55" s="13" customFormat="1" x14ac:dyDescent="0.25">
      <c r="A6" s="91"/>
      <c r="C6" s="60"/>
      <c r="D6" s="67"/>
      <c r="F6" s="60"/>
    </row>
    <row r="7" spans="1:55" s="116" customFormat="1" ht="15.75" x14ac:dyDescent="0.25">
      <c r="A7" s="114" t="s">
        <v>787</v>
      </c>
      <c r="B7" s="114"/>
      <c r="C7" s="115"/>
      <c r="D7" s="115"/>
      <c r="E7" s="114"/>
      <c r="F7" s="115"/>
      <c r="H7" s="117" t="s">
        <v>788</v>
      </c>
      <c r="I7" s="118"/>
      <c r="J7" s="119"/>
      <c r="K7" s="119"/>
      <c r="L7" s="118"/>
      <c r="M7" s="119"/>
      <c r="O7" s="117" t="s">
        <v>789</v>
      </c>
      <c r="P7" s="118"/>
      <c r="Q7" s="119"/>
      <c r="R7" s="119"/>
      <c r="S7" s="118"/>
      <c r="T7" s="119"/>
      <c r="U7" s="119"/>
      <c r="V7" s="120" t="s">
        <v>791</v>
      </c>
      <c r="X7" s="121"/>
      <c r="Y7" s="121"/>
      <c r="AA7" s="121"/>
      <c r="AC7" s="116" t="s">
        <v>790</v>
      </c>
      <c r="AE7" s="121"/>
      <c r="AF7" s="121"/>
      <c r="AH7" s="121"/>
      <c r="AJ7" s="118" t="s">
        <v>792</v>
      </c>
      <c r="AK7" s="118"/>
      <c r="AL7" s="119"/>
      <c r="AM7" s="119"/>
      <c r="AN7" s="118"/>
      <c r="AO7" s="119"/>
      <c r="AQ7" s="118" t="s">
        <v>793</v>
      </c>
      <c r="AR7" s="118"/>
      <c r="AS7" s="119"/>
      <c r="AT7" s="119"/>
      <c r="AU7" s="118"/>
      <c r="AV7" s="119"/>
      <c r="AX7" s="114" t="s">
        <v>781</v>
      </c>
      <c r="AY7" s="114"/>
      <c r="AZ7" s="115"/>
      <c r="BA7" s="115"/>
      <c r="BB7" s="122"/>
      <c r="BC7" s="114"/>
    </row>
    <row r="8" spans="1:55" x14ac:dyDescent="0.25">
      <c r="O8" s="48"/>
      <c r="P8" s="24"/>
      <c r="Q8" s="25" t="s">
        <v>441</v>
      </c>
      <c r="R8" s="48"/>
      <c r="S8" s="48"/>
      <c r="T8" s="48"/>
      <c r="U8" s="48"/>
    </row>
    <row r="9" spans="1:55" x14ac:dyDescent="0.25">
      <c r="A9" s="54">
        <v>1</v>
      </c>
      <c r="B9" s="44" t="s">
        <v>680</v>
      </c>
      <c r="C9" s="2" t="s">
        <v>443</v>
      </c>
      <c r="D9" s="45" t="s">
        <v>681</v>
      </c>
      <c r="E9" s="46" t="s">
        <v>131</v>
      </c>
      <c r="F9" s="35">
        <v>36</v>
      </c>
      <c r="H9" s="6">
        <v>1</v>
      </c>
      <c r="I9" s="37" t="s">
        <v>573</v>
      </c>
      <c r="J9" s="100" t="s">
        <v>447</v>
      </c>
      <c r="K9" s="53">
        <v>10</v>
      </c>
      <c r="L9" s="36" t="s">
        <v>5</v>
      </c>
      <c r="M9" s="21">
        <v>95</v>
      </c>
      <c r="O9" s="94">
        <v>1</v>
      </c>
      <c r="P9" s="1" t="s">
        <v>442</v>
      </c>
      <c r="Q9" s="2" t="s">
        <v>443</v>
      </c>
      <c r="R9" s="2" t="s">
        <v>444</v>
      </c>
      <c r="S9" s="3" t="s">
        <v>445</v>
      </c>
      <c r="T9" s="23">
        <v>108</v>
      </c>
      <c r="U9" s="48"/>
      <c r="V9" s="27">
        <v>1</v>
      </c>
      <c r="W9" s="37" t="s">
        <v>349</v>
      </c>
      <c r="X9" s="6" t="s">
        <v>447</v>
      </c>
      <c r="Y9" s="43" t="s">
        <v>350</v>
      </c>
      <c r="Z9" s="36" t="s">
        <v>2</v>
      </c>
      <c r="AA9" s="22">
        <v>108</v>
      </c>
      <c r="AC9" s="27">
        <v>1</v>
      </c>
      <c r="AD9" s="37" t="s">
        <v>289</v>
      </c>
      <c r="AE9" s="6" t="s">
        <v>447</v>
      </c>
      <c r="AF9" s="43" t="s">
        <v>290</v>
      </c>
      <c r="AG9" s="36" t="s">
        <v>203</v>
      </c>
      <c r="AH9" s="22">
        <v>106</v>
      </c>
      <c r="AJ9" s="20">
        <v>1</v>
      </c>
      <c r="AK9" s="1" t="s">
        <v>201</v>
      </c>
      <c r="AL9" s="2" t="s">
        <v>443</v>
      </c>
      <c r="AM9" s="2" t="s">
        <v>202</v>
      </c>
      <c r="AN9" s="3" t="s">
        <v>203</v>
      </c>
      <c r="AO9" s="35">
        <v>108</v>
      </c>
      <c r="AQ9" s="21">
        <v>1</v>
      </c>
      <c r="AR9" s="5" t="s">
        <v>96</v>
      </c>
      <c r="AS9" s="6" t="s">
        <v>447</v>
      </c>
      <c r="AT9" s="6" t="s">
        <v>97</v>
      </c>
      <c r="AU9" s="7" t="s">
        <v>16</v>
      </c>
      <c r="AV9" s="21">
        <v>104</v>
      </c>
      <c r="AX9" s="35">
        <v>1</v>
      </c>
      <c r="AY9" s="1" t="s">
        <v>0</v>
      </c>
      <c r="AZ9" s="2" t="s">
        <v>443</v>
      </c>
      <c r="BA9" s="2" t="s">
        <v>1</v>
      </c>
      <c r="BB9" s="3" t="s">
        <v>2</v>
      </c>
      <c r="BC9" s="4">
        <v>104</v>
      </c>
    </row>
    <row r="10" spans="1:55" x14ac:dyDescent="0.25">
      <c r="A10" s="38">
        <v>2</v>
      </c>
      <c r="B10" s="37" t="s">
        <v>664</v>
      </c>
      <c r="C10" s="6" t="s">
        <v>447</v>
      </c>
      <c r="D10" s="43" t="s">
        <v>681</v>
      </c>
      <c r="E10" s="36" t="s">
        <v>18</v>
      </c>
      <c r="F10" s="21">
        <v>34</v>
      </c>
      <c r="H10" s="45">
        <v>2</v>
      </c>
      <c r="I10" s="44" t="s">
        <v>574</v>
      </c>
      <c r="J10" s="101" t="s">
        <v>443</v>
      </c>
      <c r="K10" s="55">
        <v>10</v>
      </c>
      <c r="L10" s="46" t="s">
        <v>5</v>
      </c>
      <c r="M10" s="35">
        <v>85</v>
      </c>
      <c r="O10" s="95">
        <v>2</v>
      </c>
      <c r="P10" s="5" t="s">
        <v>446</v>
      </c>
      <c r="Q10" s="22" t="s">
        <v>447</v>
      </c>
      <c r="R10" s="6" t="s">
        <v>444</v>
      </c>
      <c r="S10" s="7" t="s">
        <v>2</v>
      </c>
      <c r="T10" s="21">
        <v>106</v>
      </c>
      <c r="U10" s="48"/>
      <c r="V10" s="27">
        <v>2</v>
      </c>
      <c r="W10" s="37" t="s">
        <v>351</v>
      </c>
      <c r="X10" s="6" t="s">
        <v>447</v>
      </c>
      <c r="Y10" s="43" t="s">
        <v>350</v>
      </c>
      <c r="Z10" s="36" t="s">
        <v>131</v>
      </c>
      <c r="AA10" s="22">
        <v>106</v>
      </c>
      <c r="AC10" s="27">
        <v>2</v>
      </c>
      <c r="AD10" s="37" t="s">
        <v>291</v>
      </c>
      <c r="AE10" s="6" t="s">
        <v>447</v>
      </c>
      <c r="AF10" s="43" t="s">
        <v>290</v>
      </c>
      <c r="AG10" s="36" t="s">
        <v>56</v>
      </c>
      <c r="AH10" s="22">
        <v>98</v>
      </c>
      <c r="AJ10" s="20">
        <v>2</v>
      </c>
      <c r="AK10" s="5" t="s">
        <v>204</v>
      </c>
      <c r="AL10" s="6" t="s">
        <v>447</v>
      </c>
      <c r="AM10" s="6" t="s">
        <v>202</v>
      </c>
      <c r="AN10" s="7" t="s">
        <v>5</v>
      </c>
      <c r="AO10" s="21">
        <v>99</v>
      </c>
      <c r="AQ10" s="21">
        <v>2</v>
      </c>
      <c r="AR10" s="5" t="s">
        <v>98</v>
      </c>
      <c r="AS10" s="6" t="s">
        <v>447</v>
      </c>
      <c r="AT10" s="6" t="s">
        <v>99</v>
      </c>
      <c r="AU10" s="7" t="s">
        <v>100</v>
      </c>
      <c r="AV10" s="22">
        <v>97</v>
      </c>
      <c r="AX10" s="21">
        <v>2</v>
      </c>
      <c r="AY10" s="5" t="s">
        <v>3</v>
      </c>
      <c r="AZ10" s="6" t="s">
        <v>447</v>
      </c>
      <c r="BA10" s="6" t="s">
        <v>4</v>
      </c>
      <c r="BB10" s="7" t="s">
        <v>5</v>
      </c>
      <c r="BC10" s="8">
        <v>92</v>
      </c>
    </row>
    <row r="11" spans="1:55" x14ac:dyDescent="0.25">
      <c r="A11" s="54">
        <v>3</v>
      </c>
      <c r="B11" s="44" t="s">
        <v>682</v>
      </c>
      <c r="C11" s="2" t="s">
        <v>443</v>
      </c>
      <c r="D11" s="45" t="s">
        <v>681</v>
      </c>
      <c r="E11" s="46" t="s">
        <v>104</v>
      </c>
      <c r="F11" s="35">
        <v>32</v>
      </c>
      <c r="H11" s="2">
        <v>3</v>
      </c>
      <c r="I11" s="44" t="s">
        <v>575</v>
      </c>
      <c r="J11" s="101" t="s">
        <v>443</v>
      </c>
      <c r="K11" s="55">
        <v>10</v>
      </c>
      <c r="L11" s="46" t="s">
        <v>2</v>
      </c>
      <c r="M11" s="35">
        <v>78</v>
      </c>
      <c r="O11" s="94">
        <v>3</v>
      </c>
      <c r="P11" s="1" t="s">
        <v>448</v>
      </c>
      <c r="Q11" s="2" t="s">
        <v>443</v>
      </c>
      <c r="R11" s="2" t="s">
        <v>444</v>
      </c>
      <c r="S11" s="3" t="s">
        <v>316</v>
      </c>
      <c r="T11" s="23">
        <v>88</v>
      </c>
      <c r="U11" s="48"/>
      <c r="V11" s="27">
        <v>3</v>
      </c>
      <c r="W11" s="44" t="s">
        <v>352</v>
      </c>
      <c r="X11" s="2" t="s">
        <v>443</v>
      </c>
      <c r="Y11" s="45" t="s">
        <v>350</v>
      </c>
      <c r="Z11" s="46" t="s">
        <v>104</v>
      </c>
      <c r="AA11" s="23">
        <v>94</v>
      </c>
      <c r="AC11" s="27">
        <v>3</v>
      </c>
      <c r="AD11" s="39" t="s">
        <v>292</v>
      </c>
      <c r="AE11" s="112" t="s">
        <v>443</v>
      </c>
      <c r="AF11" s="123" t="s">
        <v>290</v>
      </c>
      <c r="AG11" s="40" t="s">
        <v>5</v>
      </c>
      <c r="AH11" s="93">
        <v>89</v>
      </c>
      <c r="AJ11" s="20">
        <v>3</v>
      </c>
      <c r="AK11" s="1" t="s">
        <v>205</v>
      </c>
      <c r="AL11" s="2" t="s">
        <v>443</v>
      </c>
      <c r="AM11" s="2" t="s">
        <v>202</v>
      </c>
      <c r="AN11" s="3" t="s">
        <v>203</v>
      </c>
      <c r="AO11" s="35">
        <v>97</v>
      </c>
      <c r="AQ11" s="35">
        <v>3</v>
      </c>
      <c r="AR11" s="1" t="s">
        <v>101</v>
      </c>
      <c r="AS11" s="2" t="s">
        <v>443</v>
      </c>
      <c r="AT11" s="2" t="s">
        <v>99</v>
      </c>
      <c r="AU11" s="3" t="s">
        <v>100</v>
      </c>
      <c r="AV11" s="23">
        <v>94</v>
      </c>
      <c r="AX11" s="21">
        <v>3</v>
      </c>
      <c r="AY11" s="5" t="s">
        <v>6</v>
      </c>
      <c r="AZ11" s="6" t="s">
        <v>447</v>
      </c>
      <c r="BA11" s="6" t="s">
        <v>7</v>
      </c>
      <c r="BB11" s="7" t="s">
        <v>8</v>
      </c>
      <c r="BC11" s="8">
        <v>84</v>
      </c>
    </row>
    <row r="12" spans="1:55" x14ac:dyDescent="0.25">
      <c r="A12" s="38">
        <v>4</v>
      </c>
      <c r="B12" s="37" t="s">
        <v>683</v>
      </c>
      <c r="C12" s="6" t="s">
        <v>447</v>
      </c>
      <c r="D12" s="43" t="s">
        <v>681</v>
      </c>
      <c r="E12" s="36" t="s">
        <v>28</v>
      </c>
      <c r="F12" s="21">
        <v>28.5</v>
      </c>
      <c r="H12" s="45">
        <v>4</v>
      </c>
      <c r="I12" s="44" t="s">
        <v>576</v>
      </c>
      <c r="J12" s="101" t="s">
        <v>443</v>
      </c>
      <c r="K12" s="55">
        <v>10</v>
      </c>
      <c r="L12" s="46" t="s">
        <v>5</v>
      </c>
      <c r="M12" s="35">
        <v>78</v>
      </c>
      <c r="O12" s="94">
        <v>4</v>
      </c>
      <c r="P12" s="1" t="s">
        <v>449</v>
      </c>
      <c r="Q12" s="2" t="s">
        <v>443</v>
      </c>
      <c r="R12" s="2" t="s">
        <v>444</v>
      </c>
      <c r="S12" s="3" t="s">
        <v>26</v>
      </c>
      <c r="T12" s="35">
        <v>81</v>
      </c>
      <c r="U12" s="48"/>
      <c r="V12" s="27">
        <v>4</v>
      </c>
      <c r="W12" s="44" t="s">
        <v>353</v>
      </c>
      <c r="X12" s="2" t="s">
        <v>443</v>
      </c>
      <c r="Y12" s="45" t="s">
        <v>350</v>
      </c>
      <c r="Z12" s="46" t="s">
        <v>26</v>
      </c>
      <c r="AA12" s="23">
        <v>92</v>
      </c>
      <c r="AC12" s="27">
        <v>4</v>
      </c>
      <c r="AD12" s="39" t="s">
        <v>293</v>
      </c>
      <c r="AE12" s="112" t="s">
        <v>443</v>
      </c>
      <c r="AF12" s="123" t="s">
        <v>290</v>
      </c>
      <c r="AG12" s="40" t="s">
        <v>2</v>
      </c>
      <c r="AH12" s="93">
        <v>86</v>
      </c>
      <c r="AJ12" s="20">
        <v>4</v>
      </c>
      <c r="AK12" s="5" t="s">
        <v>206</v>
      </c>
      <c r="AL12" s="6" t="s">
        <v>447</v>
      </c>
      <c r="AM12" s="6" t="s">
        <v>207</v>
      </c>
      <c r="AN12" s="36" t="s">
        <v>208</v>
      </c>
      <c r="AO12" s="21">
        <v>74</v>
      </c>
      <c r="AQ12" s="35">
        <v>4</v>
      </c>
      <c r="AR12" s="1" t="s">
        <v>102</v>
      </c>
      <c r="AS12" s="2" t="s">
        <v>443</v>
      </c>
      <c r="AT12" s="2" t="s">
        <v>97</v>
      </c>
      <c r="AU12" s="3" t="s">
        <v>100</v>
      </c>
      <c r="AV12" s="23">
        <v>71</v>
      </c>
      <c r="AX12" s="21">
        <v>4</v>
      </c>
      <c r="AY12" s="5" t="s">
        <v>9</v>
      </c>
      <c r="AZ12" s="6" t="s">
        <v>447</v>
      </c>
      <c r="BA12" s="6" t="s">
        <v>7</v>
      </c>
      <c r="BB12" s="7" t="s">
        <v>2</v>
      </c>
      <c r="BC12" s="8">
        <v>77</v>
      </c>
    </row>
    <row r="13" spans="1:55" x14ac:dyDescent="0.25">
      <c r="A13" s="54">
        <v>5</v>
      </c>
      <c r="B13" s="44" t="s">
        <v>670</v>
      </c>
      <c r="C13" s="2" t="s">
        <v>443</v>
      </c>
      <c r="D13" s="45" t="s">
        <v>681</v>
      </c>
      <c r="E13" s="46" t="s">
        <v>18</v>
      </c>
      <c r="F13" s="35">
        <v>26</v>
      </c>
      <c r="H13" s="2">
        <v>5</v>
      </c>
      <c r="I13" s="44" t="s">
        <v>577</v>
      </c>
      <c r="J13" s="101" t="s">
        <v>443</v>
      </c>
      <c r="K13" s="55">
        <v>10</v>
      </c>
      <c r="L13" s="46" t="s">
        <v>203</v>
      </c>
      <c r="M13" s="23">
        <v>78</v>
      </c>
      <c r="O13" s="95">
        <v>5</v>
      </c>
      <c r="P13" s="5" t="s">
        <v>450</v>
      </c>
      <c r="Q13" s="22" t="s">
        <v>447</v>
      </c>
      <c r="R13" s="6" t="s">
        <v>444</v>
      </c>
      <c r="S13" s="7" t="s">
        <v>316</v>
      </c>
      <c r="T13" s="21">
        <v>80</v>
      </c>
      <c r="U13" s="48"/>
      <c r="V13" s="27">
        <v>5</v>
      </c>
      <c r="W13" s="44" t="s">
        <v>354</v>
      </c>
      <c r="X13" s="2" t="s">
        <v>443</v>
      </c>
      <c r="Y13" s="45" t="s">
        <v>350</v>
      </c>
      <c r="Z13" s="46" t="s">
        <v>26</v>
      </c>
      <c r="AA13" s="23">
        <v>86</v>
      </c>
      <c r="AC13" s="27">
        <v>5</v>
      </c>
      <c r="AD13" s="39" t="s">
        <v>294</v>
      </c>
      <c r="AE13" s="112" t="s">
        <v>443</v>
      </c>
      <c r="AF13" s="123" t="s">
        <v>290</v>
      </c>
      <c r="AG13" s="40" t="s">
        <v>2</v>
      </c>
      <c r="AH13" s="93">
        <v>83</v>
      </c>
      <c r="AJ13" s="20">
        <v>5</v>
      </c>
      <c r="AK13" s="5" t="s">
        <v>209</v>
      </c>
      <c r="AL13" s="6" t="s">
        <v>447</v>
      </c>
      <c r="AM13" s="6" t="s">
        <v>207</v>
      </c>
      <c r="AN13" s="7" t="s">
        <v>16</v>
      </c>
      <c r="AO13" s="21">
        <v>74</v>
      </c>
      <c r="AQ13" s="21">
        <v>5</v>
      </c>
      <c r="AR13" s="5" t="s">
        <v>103</v>
      </c>
      <c r="AS13" s="6" t="s">
        <v>447</v>
      </c>
      <c r="AT13" s="6" t="s">
        <v>99</v>
      </c>
      <c r="AU13" s="7" t="s">
        <v>104</v>
      </c>
      <c r="AV13" s="22">
        <v>71</v>
      </c>
      <c r="AX13" s="51">
        <v>5</v>
      </c>
      <c r="AY13" s="10" t="s">
        <v>10</v>
      </c>
      <c r="AZ13" s="11" t="s">
        <v>447</v>
      </c>
      <c r="BA13" s="11" t="s">
        <v>4</v>
      </c>
      <c r="BB13" s="12" t="s">
        <v>2</v>
      </c>
      <c r="BC13" s="13">
        <v>73</v>
      </c>
    </row>
    <row r="14" spans="1:55" x14ac:dyDescent="0.25">
      <c r="A14" s="38">
        <v>6</v>
      </c>
      <c r="B14" s="37" t="s">
        <v>684</v>
      </c>
      <c r="C14" s="6" t="s">
        <v>447</v>
      </c>
      <c r="D14" s="43" t="s">
        <v>681</v>
      </c>
      <c r="E14" s="36" t="s">
        <v>104</v>
      </c>
      <c r="F14" s="21">
        <v>25</v>
      </c>
      <c r="H14" s="33">
        <v>6</v>
      </c>
      <c r="I14" s="32" t="s">
        <v>578</v>
      </c>
      <c r="J14" s="98" t="s">
        <v>443</v>
      </c>
      <c r="K14" s="56">
        <v>10</v>
      </c>
      <c r="L14" s="34" t="s">
        <v>104</v>
      </c>
      <c r="M14" s="20">
        <v>77</v>
      </c>
      <c r="O14" s="52">
        <v>6</v>
      </c>
      <c r="P14" s="24" t="s">
        <v>451</v>
      </c>
      <c r="Q14" s="25" t="s">
        <v>443</v>
      </c>
      <c r="R14" s="25" t="s">
        <v>444</v>
      </c>
      <c r="S14" s="26" t="s">
        <v>104</v>
      </c>
      <c r="T14" s="20">
        <v>76</v>
      </c>
      <c r="U14" s="48"/>
      <c r="V14" s="27">
        <v>6</v>
      </c>
      <c r="W14" s="32" t="s">
        <v>355</v>
      </c>
      <c r="X14" s="25" t="s">
        <v>443</v>
      </c>
      <c r="Y14" s="33" t="s">
        <v>350</v>
      </c>
      <c r="Z14" s="34" t="s">
        <v>2</v>
      </c>
      <c r="AA14" s="27">
        <v>78</v>
      </c>
      <c r="AC14" s="27">
        <v>6</v>
      </c>
      <c r="AD14" s="39" t="s">
        <v>295</v>
      </c>
      <c r="AE14" s="112" t="s">
        <v>443</v>
      </c>
      <c r="AF14" s="123" t="s">
        <v>290</v>
      </c>
      <c r="AG14" s="40" t="s">
        <v>56</v>
      </c>
      <c r="AH14" s="93">
        <v>83</v>
      </c>
      <c r="AJ14" s="51">
        <v>6</v>
      </c>
      <c r="AK14" s="10" t="s">
        <v>210</v>
      </c>
      <c r="AL14" s="11" t="s">
        <v>447</v>
      </c>
      <c r="AM14" s="11" t="s">
        <v>202</v>
      </c>
      <c r="AN14" s="12" t="s">
        <v>5</v>
      </c>
      <c r="AO14" s="51">
        <v>63</v>
      </c>
      <c r="AQ14" s="35">
        <v>6</v>
      </c>
      <c r="AR14" s="1" t="s">
        <v>105</v>
      </c>
      <c r="AS14" s="2" t="s">
        <v>443</v>
      </c>
      <c r="AT14" s="2" t="s">
        <v>106</v>
      </c>
      <c r="AU14" s="3" t="s">
        <v>26</v>
      </c>
      <c r="AV14" s="23">
        <v>70</v>
      </c>
      <c r="AX14" s="35">
        <v>6</v>
      </c>
      <c r="AY14" s="1" t="s">
        <v>11</v>
      </c>
      <c r="AZ14" s="2" t="s">
        <v>443</v>
      </c>
      <c r="BA14" s="2" t="s">
        <v>1</v>
      </c>
      <c r="BB14" s="3" t="s">
        <v>5</v>
      </c>
      <c r="BC14" s="4">
        <v>69</v>
      </c>
    </row>
    <row r="15" spans="1:55" x14ac:dyDescent="0.25">
      <c r="A15" s="61">
        <v>7</v>
      </c>
      <c r="B15" s="14" t="s">
        <v>685</v>
      </c>
      <c r="C15" s="11" t="s">
        <v>443</v>
      </c>
      <c r="D15" s="15" t="s">
        <v>681</v>
      </c>
      <c r="E15" s="16" t="s">
        <v>2</v>
      </c>
      <c r="F15" s="51">
        <v>24</v>
      </c>
      <c r="H15" s="6">
        <v>7</v>
      </c>
      <c r="I15" s="37" t="s">
        <v>579</v>
      </c>
      <c r="J15" s="100" t="s">
        <v>447</v>
      </c>
      <c r="K15" s="53">
        <v>10</v>
      </c>
      <c r="L15" s="36" t="s">
        <v>100</v>
      </c>
      <c r="M15" s="22">
        <v>76</v>
      </c>
      <c r="O15" s="95">
        <v>7</v>
      </c>
      <c r="P15" s="5" t="s">
        <v>452</v>
      </c>
      <c r="Q15" s="22" t="s">
        <v>447</v>
      </c>
      <c r="R15" s="6" t="s">
        <v>444</v>
      </c>
      <c r="S15" s="7" t="s">
        <v>131</v>
      </c>
      <c r="T15" s="22">
        <v>76</v>
      </c>
      <c r="U15" s="48"/>
      <c r="V15" s="27">
        <v>7</v>
      </c>
      <c r="W15" s="37" t="s">
        <v>356</v>
      </c>
      <c r="X15" s="6" t="s">
        <v>447</v>
      </c>
      <c r="Y15" s="43" t="s">
        <v>350</v>
      </c>
      <c r="Z15" s="36" t="s">
        <v>2</v>
      </c>
      <c r="AA15" s="22">
        <v>75</v>
      </c>
      <c r="AC15" s="27">
        <v>7</v>
      </c>
      <c r="AD15" s="32" t="s">
        <v>296</v>
      </c>
      <c r="AE15" s="25" t="s">
        <v>443</v>
      </c>
      <c r="AF15" s="33" t="s">
        <v>290</v>
      </c>
      <c r="AG15" s="34" t="s">
        <v>104</v>
      </c>
      <c r="AH15" s="27">
        <v>82</v>
      </c>
      <c r="AJ15" s="20">
        <v>7</v>
      </c>
      <c r="AK15" s="1" t="s">
        <v>211</v>
      </c>
      <c r="AL15" s="2" t="s">
        <v>443</v>
      </c>
      <c r="AM15" s="2" t="s">
        <v>202</v>
      </c>
      <c r="AN15" s="3" t="s">
        <v>104</v>
      </c>
      <c r="AO15" s="35">
        <v>62</v>
      </c>
      <c r="AQ15" s="20">
        <v>7</v>
      </c>
      <c r="AR15" s="24" t="s">
        <v>107</v>
      </c>
      <c r="AS15" s="25" t="s">
        <v>447</v>
      </c>
      <c r="AT15" s="25" t="s">
        <v>106</v>
      </c>
      <c r="AU15" s="26" t="s">
        <v>26</v>
      </c>
      <c r="AV15" s="27">
        <v>69</v>
      </c>
      <c r="AX15" s="35">
        <v>7</v>
      </c>
      <c r="AY15" s="1" t="s">
        <v>12</v>
      </c>
      <c r="AZ15" s="2" t="s">
        <v>443</v>
      </c>
      <c r="BA15" s="2" t="s">
        <v>1</v>
      </c>
      <c r="BB15" s="3" t="s">
        <v>5</v>
      </c>
      <c r="BC15" s="4">
        <v>68</v>
      </c>
    </row>
    <row r="16" spans="1:55" x14ac:dyDescent="0.25">
      <c r="A16" s="61">
        <v>8</v>
      </c>
      <c r="B16" s="14" t="s">
        <v>686</v>
      </c>
      <c r="C16" s="11" t="s">
        <v>447</v>
      </c>
      <c r="D16" s="15" t="s">
        <v>687</v>
      </c>
      <c r="E16" s="16" t="s">
        <v>56</v>
      </c>
      <c r="F16" s="51">
        <v>24</v>
      </c>
      <c r="H16" s="33">
        <v>8</v>
      </c>
      <c r="I16" s="32" t="s">
        <v>580</v>
      </c>
      <c r="J16" s="98" t="s">
        <v>443</v>
      </c>
      <c r="K16" s="56">
        <v>10</v>
      </c>
      <c r="L16" s="34" t="s">
        <v>2</v>
      </c>
      <c r="M16" s="20">
        <v>70</v>
      </c>
      <c r="O16" s="95">
        <v>8</v>
      </c>
      <c r="P16" s="5" t="s">
        <v>453</v>
      </c>
      <c r="Q16" s="22" t="s">
        <v>447</v>
      </c>
      <c r="R16" s="6" t="s">
        <v>444</v>
      </c>
      <c r="S16" s="7" t="s">
        <v>316</v>
      </c>
      <c r="T16" s="22">
        <v>76</v>
      </c>
      <c r="U16" s="48"/>
      <c r="V16" s="27">
        <v>8</v>
      </c>
      <c r="W16" s="32" t="s">
        <v>357</v>
      </c>
      <c r="X16" s="25" t="s">
        <v>443</v>
      </c>
      <c r="Y16" s="33" t="s">
        <v>350</v>
      </c>
      <c r="Z16" s="34" t="s">
        <v>316</v>
      </c>
      <c r="AA16" s="27">
        <v>72</v>
      </c>
      <c r="AC16" s="27">
        <v>8</v>
      </c>
      <c r="AD16" s="37" t="s">
        <v>297</v>
      </c>
      <c r="AE16" s="6" t="s">
        <v>447</v>
      </c>
      <c r="AF16" s="43" t="s">
        <v>290</v>
      </c>
      <c r="AG16" s="36" t="s">
        <v>56</v>
      </c>
      <c r="AH16" s="22">
        <v>81</v>
      </c>
      <c r="AJ16" s="20">
        <v>8</v>
      </c>
      <c r="AK16" s="24" t="s">
        <v>212</v>
      </c>
      <c r="AL16" s="11" t="s">
        <v>447</v>
      </c>
      <c r="AM16" s="25" t="s">
        <v>202</v>
      </c>
      <c r="AN16" s="26" t="s">
        <v>8</v>
      </c>
      <c r="AO16" s="20">
        <v>62</v>
      </c>
      <c r="AQ16" s="20">
        <v>8</v>
      </c>
      <c r="AR16" s="24" t="s">
        <v>108</v>
      </c>
      <c r="AS16" s="25" t="s">
        <v>447</v>
      </c>
      <c r="AT16" s="25" t="s">
        <v>106</v>
      </c>
      <c r="AU16" s="26" t="s">
        <v>2</v>
      </c>
      <c r="AV16" s="20">
        <v>66</v>
      </c>
      <c r="AX16" s="51">
        <v>8</v>
      </c>
      <c r="AY16" s="10" t="s">
        <v>13</v>
      </c>
      <c r="AZ16" s="11" t="s">
        <v>447</v>
      </c>
      <c r="BA16" s="11" t="s">
        <v>1</v>
      </c>
      <c r="BB16" s="12" t="s">
        <v>14</v>
      </c>
      <c r="BC16" s="13">
        <v>65</v>
      </c>
    </row>
    <row r="17" spans="1:55" x14ac:dyDescent="0.25">
      <c r="A17" s="61">
        <v>9</v>
      </c>
      <c r="B17" s="14" t="s">
        <v>688</v>
      </c>
      <c r="C17" s="11" t="s">
        <v>447</v>
      </c>
      <c r="D17" s="15" t="s">
        <v>681</v>
      </c>
      <c r="E17" s="16" t="s">
        <v>329</v>
      </c>
      <c r="F17" s="51">
        <v>23.5</v>
      </c>
      <c r="H17" s="11">
        <v>9</v>
      </c>
      <c r="I17" s="14" t="s">
        <v>581</v>
      </c>
      <c r="J17" s="102" t="s">
        <v>443</v>
      </c>
      <c r="K17" s="59">
        <v>10</v>
      </c>
      <c r="L17" s="16" t="s">
        <v>316</v>
      </c>
      <c r="M17" s="18">
        <v>68</v>
      </c>
      <c r="O17" s="96">
        <v>9</v>
      </c>
      <c r="P17" s="10" t="s">
        <v>454</v>
      </c>
      <c r="Q17" s="11" t="s">
        <v>443</v>
      </c>
      <c r="R17" s="11" t="s">
        <v>444</v>
      </c>
      <c r="S17" s="12" t="s">
        <v>5</v>
      </c>
      <c r="T17" s="51">
        <v>74</v>
      </c>
      <c r="U17" s="48"/>
      <c r="V17" s="27">
        <v>9</v>
      </c>
      <c r="W17" s="32" t="s">
        <v>358</v>
      </c>
      <c r="X17" s="25" t="s">
        <v>447</v>
      </c>
      <c r="Y17" s="33" t="s">
        <v>350</v>
      </c>
      <c r="Z17" s="34" t="s">
        <v>2</v>
      </c>
      <c r="AA17" s="27">
        <v>62</v>
      </c>
      <c r="AC17" s="27">
        <v>9</v>
      </c>
      <c r="AD17" s="32" t="s">
        <v>298</v>
      </c>
      <c r="AE17" s="25" t="s">
        <v>447</v>
      </c>
      <c r="AF17" s="33" t="s">
        <v>290</v>
      </c>
      <c r="AG17" s="34" t="s">
        <v>16</v>
      </c>
      <c r="AH17" s="27">
        <v>76</v>
      </c>
      <c r="AJ17" s="20">
        <v>9</v>
      </c>
      <c r="AK17" s="24" t="s">
        <v>213</v>
      </c>
      <c r="AL17" s="25" t="s">
        <v>443</v>
      </c>
      <c r="AM17" s="25" t="s">
        <v>202</v>
      </c>
      <c r="AN17" s="26" t="s">
        <v>2</v>
      </c>
      <c r="AO17" s="20">
        <v>60</v>
      </c>
      <c r="AQ17" s="20">
        <v>9</v>
      </c>
      <c r="AR17" s="24" t="s">
        <v>109</v>
      </c>
      <c r="AS17" s="25" t="s">
        <v>447</v>
      </c>
      <c r="AT17" s="25" t="s">
        <v>99</v>
      </c>
      <c r="AU17" s="26" t="s">
        <v>26</v>
      </c>
      <c r="AV17" s="20">
        <v>64</v>
      </c>
      <c r="AX17" s="51">
        <v>9</v>
      </c>
      <c r="AY17" s="10" t="s">
        <v>15</v>
      </c>
      <c r="AZ17" s="11" t="s">
        <v>443</v>
      </c>
      <c r="BA17" s="11" t="s">
        <v>1</v>
      </c>
      <c r="BB17" s="12" t="s">
        <v>16</v>
      </c>
      <c r="BC17" s="13">
        <v>62</v>
      </c>
    </row>
    <row r="18" spans="1:55" x14ac:dyDescent="0.25">
      <c r="A18" s="61">
        <v>10</v>
      </c>
      <c r="B18" s="14" t="s">
        <v>689</v>
      </c>
      <c r="C18" s="11" t="s">
        <v>443</v>
      </c>
      <c r="D18" s="15" t="s">
        <v>681</v>
      </c>
      <c r="E18" s="16" t="s">
        <v>2</v>
      </c>
      <c r="F18" s="51">
        <v>22</v>
      </c>
      <c r="H18" s="43">
        <v>10</v>
      </c>
      <c r="I18" s="37" t="s">
        <v>582</v>
      </c>
      <c r="J18" s="100" t="s">
        <v>447</v>
      </c>
      <c r="K18" s="53">
        <v>10</v>
      </c>
      <c r="L18" s="36" t="s">
        <v>2</v>
      </c>
      <c r="M18" s="21">
        <v>67</v>
      </c>
      <c r="O18" s="52">
        <v>10</v>
      </c>
      <c r="P18" s="24" t="s">
        <v>455</v>
      </c>
      <c r="Q18" s="27" t="s">
        <v>447</v>
      </c>
      <c r="R18" s="25" t="s">
        <v>444</v>
      </c>
      <c r="S18" s="26" t="s">
        <v>104</v>
      </c>
      <c r="T18" s="20">
        <v>65</v>
      </c>
      <c r="U18" s="48"/>
      <c r="V18" s="27">
        <v>10</v>
      </c>
      <c r="W18" s="32" t="s">
        <v>359</v>
      </c>
      <c r="X18" s="25" t="s">
        <v>447</v>
      </c>
      <c r="Y18" s="33" t="s">
        <v>350</v>
      </c>
      <c r="Z18" s="34" t="s">
        <v>104</v>
      </c>
      <c r="AA18" s="27">
        <v>61</v>
      </c>
      <c r="AC18" s="27">
        <v>10</v>
      </c>
      <c r="AD18" s="32" t="s">
        <v>299</v>
      </c>
      <c r="AE18" s="25" t="s">
        <v>447</v>
      </c>
      <c r="AF18" s="33" t="s">
        <v>290</v>
      </c>
      <c r="AG18" s="34" t="s">
        <v>60</v>
      </c>
      <c r="AH18" s="27">
        <v>73</v>
      </c>
      <c r="AJ18" s="20">
        <v>10</v>
      </c>
      <c r="AK18" s="24" t="s">
        <v>214</v>
      </c>
      <c r="AL18" s="11" t="s">
        <v>447</v>
      </c>
      <c r="AM18" s="25" t="s">
        <v>207</v>
      </c>
      <c r="AN18" s="26" t="s">
        <v>8</v>
      </c>
      <c r="AO18" s="20">
        <v>59</v>
      </c>
      <c r="AQ18" s="20">
        <v>10</v>
      </c>
      <c r="AR18" s="24" t="s">
        <v>110</v>
      </c>
      <c r="AS18" s="25" t="s">
        <v>447</v>
      </c>
      <c r="AT18" s="25" t="s">
        <v>97</v>
      </c>
      <c r="AU18" s="26" t="s">
        <v>111</v>
      </c>
      <c r="AV18" s="20">
        <v>62</v>
      </c>
      <c r="AX18" s="51">
        <v>10</v>
      </c>
      <c r="AY18" s="10" t="s">
        <v>17</v>
      </c>
      <c r="AZ18" s="11" t="s">
        <v>443</v>
      </c>
      <c r="BA18" s="11" t="s">
        <v>1</v>
      </c>
      <c r="BB18" s="12" t="s">
        <v>18</v>
      </c>
      <c r="BC18" s="13">
        <v>61.5</v>
      </c>
    </row>
    <row r="19" spans="1:55" x14ac:dyDescent="0.25">
      <c r="A19" s="61">
        <v>11</v>
      </c>
      <c r="B19" s="14" t="s">
        <v>690</v>
      </c>
      <c r="C19" s="11" t="s">
        <v>443</v>
      </c>
      <c r="D19" s="15" t="s">
        <v>681</v>
      </c>
      <c r="E19" s="16" t="s">
        <v>203</v>
      </c>
      <c r="F19" s="51">
        <v>21</v>
      </c>
      <c r="H19" s="11">
        <v>11</v>
      </c>
      <c r="I19" s="14" t="s">
        <v>583</v>
      </c>
      <c r="J19" s="103" t="s">
        <v>447</v>
      </c>
      <c r="K19" s="59">
        <v>10</v>
      </c>
      <c r="L19" s="16" t="s">
        <v>2</v>
      </c>
      <c r="M19" s="51">
        <v>65</v>
      </c>
      <c r="O19" s="52">
        <v>11</v>
      </c>
      <c r="P19" s="24" t="s">
        <v>456</v>
      </c>
      <c r="Q19" s="27" t="s">
        <v>447</v>
      </c>
      <c r="R19" s="25" t="s">
        <v>444</v>
      </c>
      <c r="S19" s="26" t="s">
        <v>203</v>
      </c>
      <c r="T19" s="20">
        <v>58</v>
      </c>
      <c r="U19" s="20"/>
      <c r="V19" s="27">
        <v>11</v>
      </c>
      <c r="W19" s="32" t="s">
        <v>360</v>
      </c>
      <c r="X19" s="25" t="s">
        <v>443</v>
      </c>
      <c r="Y19" s="33" t="s">
        <v>350</v>
      </c>
      <c r="Z19" s="34" t="s">
        <v>60</v>
      </c>
      <c r="AA19" s="27">
        <v>59</v>
      </c>
      <c r="AC19" s="27">
        <v>11</v>
      </c>
      <c r="AD19" s="32" t="s">
        <v>300</v>
      </c>
      <c r="AE19" s="25" t="s">
        <v>443</v>
      </c>
      <c r="AF19" s="33" t="s">
        <v>290</v>
      </c>
      <c r="AG19" s="34" t="s">
        <v>2</v>
      </c>
      <c r="AH19" s="27">
        <v>72</v>
      </c>
      <c r="AJ19" s="20">
        <v>11</v>
      </c>
      <c r="AK19" s="24" t="s">
        <v>215</v>
      </c>
      <c r="AL19" s="11" t="s">
        <v>447</v>
      </c>
      <c r="AM19" s="25" t="s">
        <v>207</v>
      </c>
      <c r="AN19" s="26" t="s">
        <v>26</v>
      </c>
      <c r="AO19" s="20">
        <v>57</v>
      </c>
      <c r="AQ19" s="20">
        <v>11</v>
      </c>
      <c r="AR19" s="24" t="s">
        <v>112</v>
      </c>
      <c r="AS19" s="25" t="s">
        <v>443</v>
      </c>
      <c r="AT19" s="25" t="s">
        <v>97</v>
      </c>
      <c r="AU19" s="26" t="s">
        <v>26</v>
      </c>
      <c r="AV19" s="27">
        <v>61</v>
      </c>
      <c r="AX19" s="51">
        <v>11</v>
      </c>
      <c r="AY19" s="10" t="s">
        <v>19</v>
      </c>
      <c r="AZ19" s="11" t="s">
        <v>443</v>
      </c>
      <c r="BA19" s="11" t="s">
        <v>20</v>
      </c>
      <c r="BB19" s="12" t="s">
        <v>2</v>
      </c>
      <c r="BC19" s="13">
        <v>60</v>
      </c>
    </row>
    <row r="20" spans="1:55" x14ac:dyDescent="0.25">
      <c r="A20" s="61">
        <v>12</v>
      </c>
      <c r="B20" s="14" t="s">
        <v>691</v>
      </c>
      <c r="C20" s="11" t="s">
        <v>443</v>
      </c>
      <c r="D20" s="15" t="s">
        <v>681</v>
      </c>
      <c r="E20" s="16" t="s">
        <v>2</v>
      </c>
      <c r="F20" s="51">
        <v>20</v>
      </c>
      <c r="H20" s="15">
        <v>12</v>
      </c>
      <c r="I20" s="14" t="s">
        <v>584</v>
      </c>
      <c r="J20" s="103" t="s">
        <v>447</v>
      </c>
      <c r="K20" s="59">
        <v>10</v>
      </c>
      <c r="L20" s="16" t="s">
        <v>316</v>
      </c>
      <c r="M20" s="51">
        <v>63</v>
      </c>
      <c r="O20" s="52">
        <v>12</v>
      </c>
      <c r="P20" s="24" t="s">
        <v>457</v>
      </c>
      <c r="Q20" s="27" t="s">
        <v>447</v>
      </c>
      <c r="R20" s="25" t="s">
        <v>444</v>
      </c>
      <c r="S20" s="26" t="s">
        <v>2</v>
      </c>
      <c r="T20" s="20">
        <v>52.5</v>
      </c>
      <c r="U20" s="20"/>
      <c r="V20" s="27">
        <v>12</v>
      </c>
      <c r="W20" s="32" t="s">
        <v>361</v>
      </c>
      <c r="X20" s="25" t="s">
        <v>447</v>
      </c>
      <c r="Y20" s="33" t="s">
        <v>350</v>
      </c>
      <c r="Z20" s="34" t="s">
        <v>131</v>
      </c>
      <c r="AA20" s="27">
        <v>54</v>
      </c>
      <c r="AC20" s="27">
        <v>12</v>
      </c>
      <c r="AD20" s="32" t="s">
        <v>301</v>
      </c>
      <c r="AE20" s="25" t="s">
        <v>447</v>
      </c>
      <c r="AF20" s="33" t="s">
        <v>290</v>
      </c>
      <c r="AG20" s="34" t="s">
        <v>2</v>
      </c>
      <c r="AH20" s="27">
        <v>67</v>
      </c>
      <c r="AJ20" s="20">
        <v>12</v>
      </c>
      <c r="AK20" s="24" t="s">
        <v>216</v>
      </c>
      <c r="AL20" s="25" t="s">
        <v>443</v>
      </c>
      <c r="AM20" s="25" t="s">
        <v>207</v>
      </c>
      <c r="AN20" s="34" t="s">
        <v>208</v>
      </c>
      <c r="AO20" s="20">
        <v>57</v>
      </c>
      <c r="AQ20" s="20">
        <v>12</v>
      </c>
      <c r="AR20" s="24" t="s">
        <v>113</v>
      </c>
      <c r="AS20" s="25" t="s">
        <v>447</v>
      </c>
      <c r="AT20" s="25" t="s">
        <v>99</v>
      </c>
      <c r="AU20" s="26" t="s">
        <v>104</v>
      </c>
      <c r="AV20" s="20">
        <v>58</v>
      </c>
      <c r="AX20" s="51">
        <v>12</v>
      </c>
      <c r="AY20" s="10" t="s">
        <v>21</v>
      </c>
      <c r="AZ20" s="11" t="s">
        <v>443</v>
      </c>
      <c r="BA20" s="11" t="s">
        <v>22</v>
      </c>
      <c r="BB20" s="12" t="s">
        <v>2</v>
      </c>
      <c r="BC20" s="9">
        <v>51</v>
      </c>
    </row>
    <row r="21" spans="1:55" x14ac:dyDescent="0.25">
      <c r="A21" s="61">
        <v>13</v>
      </c>
      <c r="B21" s="14" t="s">
        <v>692</v>
      </c>
      <c r="C21" s="11" t="s">
        <v>443</v>
      </c>
      <c r="D21" s="15" t="s">
        <v>681</v>
      </c>
      <c r="E21" s="16" t="s">
        <v>28</v>
      </c>
      <c r="F21" s="51">
        <v>20</v>
      </c>
      <c r="H21" s="11">
        <v>13</v>
      </c>
      <c r="I21" s="14" t="s">
        <v>585</v>
      </c>
      <c r="J21" s="103" t="s">
        <v>447</v>
      </c>
      <c r="K21" s="59">
        <v>10</v>
      </c>
      <c r="L21" s="16" t="s">
        <v>104</v>
      </c>
      <c r="M21" s="18">
        <v>61</v>
      </c>
      <c r="O21" s="52">
        <v>13</v>
      </c>
      <c r="P21" s="24" t="s">
        <v>458</v>
      </c>
      <c r="Q21" s="25" t="s">
        <v>443</v>
      </c>
      <c r="R21" s="25" t="s">
        <v>444</v>
      </c>
      <c r="S21" s="26" t="s">
        <v>18</v>
      </c>
      <c r="T21" s="27">
        <v>52</v>
      </c>
      <c r="V21" s="27">
        <v>13</v>
      </c>
      <c r="W21" s="32" t="s">
        <v>362</v>
      </c>
      <c r="X21" s="25" t="s">
        <v>443</v>
      </c>
      <c r="Y21" s="33" t="s">
        <v>350</v>
      </c>
      <c r="Z21" s="34" t="s">
        <v>5</v>
      </c>
      <c r="AA21" s="27">
        <v>53</v>
      </c>
      <c r="AC21" s="27">
        <v>13</v>
      </c>
      <c r="AD21" s="32" t="s">
        <v>302</v>
      </c>
      <c r="AE21" s="25" t="s">
        <v>447</v>
      </c>
      <c r="AF21" s="33" t="s">
        <v>290</v>
      </c>
      <c r="AG21" s="34" t="s">
        <v>26</v>
      </c>
      <c r="AH21" s="27">
        <v>65</v>
      </c>
      <c r="AJ21" s="20">
        <v>13</v>
      </c>
      <c r="AK21" s="24" t="s">
        <v>217</v>
      </c>
      <c r="AL21" s="11" t="s">
        <v>447</v>
      </c>
      <c r="AM21" s="25" t="s">
        <v>202</v>
      </c>
      <c r="AN21" s="34" t="s">
        <v>208</v>
      </c>
      <c r="AO21" s="20">
        <v>55</v>
      </c>
      <c r="AQ21" s="20">
        <v>13</v>
      </c>
      <c r="AR21" s="24" t="s">
        <v>114</v>
      </c>
      <c r="AS21" s="25" t="s">
        <v>443</v>
      </c>
      <c r="AT21" s="25" t="s">
        <v>99</v>
      </c>
      <c r="AU21" s="26" t="s">
        <v>16</v>
      </c>
      <c r="AV21" s="27">
        <v>58</v>
      </c>
      <c r="AX21" s="51">
        <v>13</v>
      </c>
      <c r="AY21" s="10" t="s">
        <v>23</v>
      </c>
      <c r="AZ21" s="11" t="s">
        <v>447</v>
      </c>
      <c r="BA21" s="11" t="s">
        <v>24</v>
      </c>
      <c r="BB21" s="12" t="s">
        <v>2</v>
      </c>
      <c r="BC21" s="9">
        <v>44</v>
      </c>
    </row>
    <row r="22" spans="1:55" x14ac:dyDescent="0.25">
      <c r="A22" s="61">
        <v>14</v>
      </c>
      <c r="B22" s="14" t="s">
        <v>693</v>
      </c>
      <c r="C22" s="11" t="s">
        <v>443</v>
      </c>
      <c r="D22" s="15" t="s">
        <v>681</v>
      </c>
      <c r="E22" s="16" t="s">
        <v>203</v>
      </c>
      <c r="F22" s="51">
        <v>17</v>
      </c>
      <c r="H22" s="15">
        <v>14</v>
      </c>
      <c r="I22" s="10" t="s">
        <v>586</v>
      </c>
      <c r="J22" s="103" t="s">
        <v>447</v>
      </c>
      <c r="K22" s="59">
        <v>10</v>
      </c>
      <c r="L22" s="12" t="s">
        <v>16</v>
      </c>
      <c r="M22" s="18">
        <v>46</v>
      </c>
      <c r="O22" s="52">
        <v>14</v>
      </c>
      <c r="P22" s="24" t="s">
        <v>459</v>
      </c>
      <c r="Q22" s="27" t="s">
        <v>447</v>
      </c>
      <c r="R22" s="25" t="s">
        <v>444</v>
      </c>
      <c r="S22" s="26" t="s">
        <v>100</v>
      </c>
      <c r="T22" s="27">
        <v>51.5</v>
      </c>
      <c r="V22" s="27">
        <v>14</v>
      </c>
      <c r="W22" s="32" t="s">
        <v>363</v>
      </c>
      <c r="X22" s="25" t="s">
        <v>443</v>
      </c>
      <c r="Y22" s="33" t="s">
        <v>350</v>
      </c>
      <c r="Z22" s="34" t="s">
        <v>104</v>
      </c>
      <c r="AA22" s="27">
        <v>52</v>
      </c>
      <c r="AC22" s="27">
        <v>14</v>
      </c>
      <c r="AD22" s="32" t="s">
        <v>303</v>
      </c>
      <c r="AE22" s="25" t="s">
        <v>443</v>
      </c>
      <c r="AF22" s="33" t="s">
        <v>290</v>
      </c>
      <c r="AG22" s="34" t="s">
        <v>104</v>
      </c>
      <c r="AH22" s="27">
        <v>63</v>
      </c>
      <c r="AJ22" s="20">
        <v>14</v>
      </c>
      <c r="AK22" s="24" t="s">
        <v>218</v>
      </c>
      <c r="AL22" s="25" t="s">
        <v>443</v>
      </c>
      <c r="AM22" s="25" t="s">
        <v>207</v>
      </c>
      <c r="AN22" s="26" t="s">
        <v>104</v>
      </c>
      <c r="AO22" s="20">
        <v>54</v>
      </c>
      <c r="AQ22" s="20">
        <v>14</v>
      </c>
      <c r="AR22" s="24" t="s">
        <v>115</v>
      </c>
      <c r="AS22" s="25" t="s">
        <v>443</v>
      </c>
      <c r="AT22" s="25" t="s">
        <v>97</v>
      </c>
      <c r="AU22" s="26" t="s">
        <v>100</v>
      </c>
      <c r="AV22" s="27">
        <v>53</v>
      </c>
      <c r="AX22" s="51">
        <v>14</v>
      </c>
      <c r="AY22" s="10" t="s">
        <v>25</v>
      </c>
      <c r="AZ22" s="11" t="s">
        <v>447</v>
      </c>
      <c r="BA22" s="11" t="s">
        <v>4</v>
      </c>
      <c r="BB22" s="12" t="s">
        <v>26</v>
      </c>
      <c r="BC22" s="9">
        <v>44</v>
      </c>
    </row>
    <row r="23" spans="1:55" x14ac:dyDescent="0.25">
      <c r="A23" s="61">
        <v>15</v>
      </c>
      <c r="B23" s="14" t="s">
        <v>694</v>
      </c>
      <c r="C23" s="11" t="s">
        <v>447</v>
      </c>
      <c r="D23" s="15" t="s">
        <v>681</v>
      </c>
      <c r="E23" s="16" t="s">
        <v>5</v>
      </c>
      <c r="F23" s="51">
        <v>17</v>
      </c>
      <c r="H23" s="11">
        <v>15</v>
      </c>
      <c r="I23" s="10" t="s">
        <v>587</v>
      </c>
      <c r="J23" s="102" t="s">
        <v>443</v>
      </c>
      <c r="K23" s="59">
        <v>10</v>
      </c>
      <c r="L23" s="12" t="s">
        <v>104</v>
      </c>
      <c r="M23" s="51">
        <v>44</v>
      </c>
      <c r="O23" s="52">
        <v>15</v>
      </c>
      <c r="P23" s="24" t="s">
        <v>460</v>
      </c>
      <c r="Q23" s="27" t="s">
        <v>447</v>
      </c>
      <c r="R23" s="25" t="s">
        <v>444</v>
      </c>
      <c r="S23" s="26" t="s">
        <v>18</v>
      </c>
      <c r="T23" s="20">
        <v>40</v>
      </c>
      <c r="U23" s="20"/>
      <c r="V23" s="27">
        <v>15</v>
      </c>
      <c r="W23" s="32" t="s">
        <v>364</v>
      </c>
      <c r="X23" s="25" t="s">
        <v>447</v>
      </c>
      <c r="Y23" s="33" t="s">
        <v>350</v>
      </c>
      <c r="Z23" s="34" t="s">
        <v>26</v>
      </c>
      <c r="AA23" s="27">
        <v>47</v>
      </c>
      <c r="AC23" s="27">
        <v>15</v>
      </c>
      <c r="AD23" s="32" t="s">
        <v>304</v>
      </c>
      <c r="AE23" s="25" t="s">
        <v>443</v>
      </c>
      <c r="AF23" s="33" t="s">
        <v>290</v>
      </c>
      <c r="AG23" s="34" t="s">
        <v>2</v>
      </c>
      <c r="AH23" s="27">
        <v>55</v>
      </c>
      <c r="AJ23" s="20">
        <v>15</v>
      </c>
      <c r="AK23" s="24" t="s">
        <v>219</v>
      </c>
      <c r="AL23" s="25" t="s">
        <v>443</v>
      </c>
      <c r="AM23" s="25" t="s">
        <v>207</v>
      </c>
      <c r="AN23" s="26" t="s">
        <v>26</v>
      </c>
      <c r="AO23" s="20">
        <v>54</v>
      </c>
      <c r="AQ23" s="20">
        <v>15</v>
      </c>
      <c r="AR23" s="24" t="s">
        <v>116</v>
      </c>
      <c r="AS23" s="25" t="s">
        <v>447</v>
      </c>
      <c r="AT23" s="25" t="s">
        <v>97</v>
      </c>
      <c r="AU23" s="26" t="s">
        <v>5</v>
      </c>
      <c r="AV23" s="20">
        <v>46</v>
      </c>
      <c r="AX23" s="51">
        <v>15</v>
      </c>
      <c r="AY23" s="10" t="s">
        <v>27</v>
      </c>
      <c r="AZ23" s="11" t="s">
        <v>443</v>
      </c>
      <c r="BA23" s="11" t="s">
        <v>20</v>
      </c>
      <c r="BB23" s="12" t="s">
        <v>28</v>
      </c>
      <c r="BC23" s="13">
        <v>42.5</v>
      </c>
    </row>
    <row r="24" spans="1:55" x14ac:dyDescent="0.25">
      <c r="A24" s="61">
        <v>16</v>
      </c>
      <c r="B24" s="14" t="s">
        <v>695</v>
      </c>
      <c r="C24" s="11" t="s">
        <v>447</v>
      </c>
      <c r="D24" s="15" t="s">
        <v>681</v>
      </c>
      <c r="E24" s="16" t="s">
        <v>26</v>
      </c>
      <c r="F24" s="51">
        <v>16</v>
      </c>
      <c r="H24" s="15">
        <v>16</v>
      </c>
      <c r="I24" s="14" t="s">
        <v>588</v>
      </c>
      <c r="J24" s="102" t="s">
        <v>443</v>
      </c>
      <c r="K24" s="59">
        <v>10</v>
      </c>
      <c r="L24" s="16" t="s">
        <v>2</v>
      </c>
      <c r="M24" s="51">
        <v>44</v>
      </c>
      <c r="O24" s="52">
        <v>16</v>
      </c>
      <c r="P24" s="24" t="s">
        <v>461</v>
      </c>
      <c r="Q24" s="27" t="s">
        <v>447</v>
      </c>
      <c r="R24" s="25" t="s">
        <v>444</v>
      </c>
      <c r="S24" s="26" t="s">
        <v>18</v>
      </c>
      <c r="T24" s="27">
        <v>40</v>
      </c>
      <c r="V24" s="27">
        <v>16</v>
      </c>
      <c r="W24" s="32" t="s">
        <v>365</v>
      </c>
      <c r="X24" s="25" t="s">
        <v>447</v>
      </c>
      <c r="Y24" s="33" t="s">
        <v>350</v>
      </c>
      <c r="Z24" s="34" t="s">
        <v>155</v>
      </c>
      <c r="AA24" s="27">
        <v>44</v>
      </c>
      <c r="AC24" s="27">
        <v>16</v>
      </c>
      <c r="AD24" s="32" t="s">
        <v>305</v>
      </c>
      <c r="AE24" s="25" t="s">
        <v>443</v>
      </c>
      <c r="AF24" s="33" t="s">
        <v>290</v>
      </c>
      <c r="AG24" s="34" t="s">
        <v>2</v>
      </c>
      <c r="AH24" s="27">
        <v>50</v>
      </c>
      <c r="AJ24" s="20">
        <v>16</v>
      </c>
      <c r="AK24" s="24" t="s">
        <v>220</v>
      </c>
      <c r="AL24" s="25" t="s">
        <v>443</v>
      </c>
      <c r="AM24" s="25" t="s">
        <v>202</v>
      </c>
      <c r="AN24" s="26" t="s">
        <v>203</v>
      </c>
      <c r="AO24" s="20">
        <v>52</v>
      </c>
      <c r="AQ24" s="20">
        <v>16</v>
      </c>
      <c r="AR24" s="24" t="s">
        <v>117</v>
      </c>
      <c r="AS24" s="25" t="s">
        <v>443</v>
      </c>
      <c r="AT24" s="25" t="s">
        <v>106</v>
      </c>
      <c r="AU24" s="26" t="s">
        <v>8</v>
      </c>
      <c r="AV24" s="20">
        <v>43</v>
      </c>
      <c r="AX24" s="51">
        <v>16</v>
      </c>
      <c r="AY24" s="10" t="s">
        <v>29</v>
      </c>
      <c r="AZ24" s="11" t="s">
        <v>443</v>
      </c>
      <c r="BA24" s="11" t="s">
        <v>30</v>
      </c>
      <c r="BB24" s="12" t="s">
        <v>2</v>
      </c>
      <c r="BC24" s="13">
        <v>41</v>
      </c>
    </row>
    <row r="25" spans="1:55" x14ac:dyDescent="0.25">
      <c r="A25" s="61">
        <v>17</v>
      </c>
      <c r="B25" s="14" t="s">
        <v>696</v>
      </c>
      <c r="C25" s="11" t="s">
        <v>443</v>
      </c>
      <c r="D25" s="15" t="s">
        <v>687</v>
      </c>
      <c r="E25" s="16" t="s">
        <v>316</v>
      </c>
      <c r="F25" s="51">
        <v>15</v>
      </c>
      <c r="H25" s="11">
        <v>17</v>
      </c>
      <c r="I25" s="14" t="s">
        <v>589</v>
      </c>
      <c r="J25" s="103" t="s">
        <v>447</v>
      </c>
      <c r="K25" s="59">
        <v>10</v>
      </c>
      <c r="L25" s="16" t="s">
        <v>104</v>
      </c>
      <c r="M25" s="18">
        <v>40</v>
      </c>
      <c r="O25" s="52">
        <v>17</v>
      </c>
      <c r="P25" s="24" t="s">
        <v>462</v>
      </c>
      <c r="Q25" s="27" t="s">
        <v>447</v>
      </c>
      <c r="R25" s="25" t="s">
        <v>444</v>
      </c>
      <c r="S25" s="26" t="s">
        <v>329</v>
      </c>
      <c r="T25" s="27">
        <v>38</v>
      </c>
      <c r="V25" s="27">
        <v>17</v>
      </c>
      <c r="W25" s="32" t="s">
        <v>366</v>
      </c>
      <c r="X25" s="25" t="s">
        <v>447</v>
      </c>
      <c r="Y25" s="33" t="s">
        <v>350</v>
      </c>
      <c r="Z25" s="34" t="s">
        <v>165</v>
      </c>
      <c r="AA25" s="27">
        <v>43</v>
      </c>
      <c r="AC25" s="27">
        <v>17</v>
      </c>
      <c r="AD25" s="32" t="s">
        <v>306</v>
      </c>
      <c r="AE25" s="25" t="s">
        <v>447</v>
      </c>
      <c r="AF25" s="33" t="s">
        <v>290</v>
      </c>
      <c r="AG25" s="34" t="s">
        <v>165</v>
      </c>
      <c r="AH25" s="27">
        <v>45</v>
      </c>
      <c r="AJ25" s="20">
        <v>17</v>
      </c>
      <c r="AK25" s="24" t="s">
        <v>221</v>
      </c>
      <c r="AL25" s="11" t="s">
        <v>447</v>
      </c>
      <c r="AM25" s="25" t="s">
        <v>207</v>
      </c>
      <c r="AN25" s="26" t="s">
        <v>16</v>
      </c>
      <c r="AO25" s="20">
        <v>46</v>
      </c>
      <c r="AQ25" s="20">
        <v>17</v>
      </c>
      <c r="AR25" s="24" t="s">
        <v>118</v>
      </c>
      <c r="AS25" s="25" t="s">
        <v>447</v>
      </c>
      <c r="AT25" s="25" t="s">
        <v>97</v>
      </c>
      <c r="AU25" s="26" t="s">
        <v>5</v>
      </c>
      <c r="AV25" s="20">
        <v>41</v>
      </c>
      <c r="AX25" s="51">
        <v>17</v>
      </c>
      <c r="AY25" s="10" t="s">
        <v>31</v>
      </c>
      <c r="AZ25" s="11" t="s">
        <v>447</v>
      </c>
      <c r="BA25" s="11" t="s">
        <v>1</v>
      </c>
      <c r="BB25" s="12" t="s">
        <v>8</v>
      </c>
      <c r="BC25" s="13">
        <v>36</v>
      </c>
    </row>
    <row r="26" spans="1:55" x14ac:dyDescent="0.25">
      <c r="A26" s="61">
        <v>18</v>
      </c>
      <c r="B26" s="14" t="s">
        <v>697</v>
      </c>
      <c r="C26" s="11" t="s">
        <v>447</v>
      </c>
      <c r="D26" s="15" t="s">
        <v>681</v>
      </c>
      <c r="E26" s="16" t="s">
        <v>28</v>
      </c>
      <c r="F26" s="51">
        <v>14.5</v>
      </c>
      <c r="H26" s="15">
        <v>18</v>
      </c>
      <c r="I26" s="14" t="s">
        <v>590</v>
      </c>
      <c r="J26" s="103" t="s">
        <v>447</v>
      </c>
      <c r="K26" s="59">
        <v>10</v>
      </c>
      <c r="L26" s="16" t="s">
        <v>5</v>
      </c>
      <c r="M26" s="51">
        <v>39</v>
      </c>
      <c r="O26" s="52">
        <v>18</v>
      </c>
      <c r="P26" s="24" t="s">
        <v>463</v>
      </c>
      <c r="Q26" s="25" t="s">
        <v>443</v>
      </c>
      <c r="R26" s="25" t="s">
        <v>444</v>
      </c>
      <c r="S26" s="26" t="s">
        <v>5</v>
      </c>
      <c r="T26" s="27">
        <v>38</v>
      </c>
      <c r="V26" s="27">
        <v>18</v>
      </c>
      <c r="W26" s="32" t="s">
        <v>367</v>
      </c>
      <c r="X26" s="25" t="s">
        <v>443</v>
      </c>
      <c r="Y26" s="33" t="s">
        <v>350</v>
      </c>
      <c r="Z26" s="34" t="s">
        <v>2</v>
      </c>
      <c r="AA26" s="27">
        <v>36</v>
      </c>
      <c r="AC26" s="27">
        <v>18</v>
      </c>
      <c r="AD26" s="32" t="s">
        <v>307</v>
      </c>
      <c r="AE26" s="25" t="s">
        <v>443</v>
      </c>
      <c r="AF26" s="33" t="s">
        <v>290</v>
      </c>
      <c r="AG26" s="34" t="s">
        <v>2</v>
      </c>
      <c r="AH26" s="27">
        <v>45</v>
      </c>
      <c r="AJ26" s="20">
        <v>18</v>
      </c>
      <c r="AK26" s="24" t="s">
        <v>222</v>
      </c>
      <c r="AL26" s="25" t="s">
        <v>443</v>
      </c>
      <c r="AM26" s="25" t="s">
        <v>202</v>
      </c>
      <c r="AN26" s="26" t="s">
        <v>104</v>
      </c>
      <c r="AO26" s="20">
        <v>42</v>
      </c>
      <c r="AQ26" s="20">
        <v>18</v>
      </c>
      <c r="AR26" s="24" t="s">
        <v>119</v>
      </c>
      <c r="AS26" s="25" t="s">
        <v>443</v>
      </c>
      <c r="AT26" s="25" t="s">
        <v>99</v>
      </c>
      <c r="AU26" s="26" t="s">
        <v>8</v>
      </c>
      <c r="AV26" s="20">
        <v>41</v>
      </c>
      <c r="AX26" s="51">
        <v>18</v>
      </c>
      <c r="AY26" s="10" t="s">
        <v>32</v>
      </c>
      <c r="AZ26" s="11" t="s">
        <v>447</v>
      </c>
      <c r="BA26" s="11" t="s">
        <v>1</v>
      </c>
      <c r="BB26" s="12" t="s">
        <v>5</v>
      </c>
      <c r="BC26" s="13">
        <v>34</v>
      </c>
    </row>
    <row r="27" spans="1:55" x14ac:dyDescent="0.25">
      <c r="A27" s="61">
        <v>19</v>
      </c>
      <c r="B27" s="14" t="s">
        <v>698</v>
      </c>
      <c r="C27" s="11" t="s">
        <v>447</v>
      </c>
      <c r="D27" s="15" t="s">
        <v>681</v>
      </c>
      <c r="E27" s="16" t="s">
        <v>329</v>
      </c>
      <c r="F27" s="51">
        <v>12</v>
      </c>
      <c r="H27" s="11">
        <v>19</v>
      </c>
      <c r="I27" s="14" t="s">
        <v>591</v>
      </c>
      <c r="J27" s="103" t="s">
        <v>447</v>
      </c>
      <c r="K27" s="59">
        <v>10</v>
      </c>
      <c r="L27" s="16" t="s">
        <v>18</v>
      </c>
      <c r="M27" s="51">
        <v>34</v>
      </c>
      <c r="O27" s="52">
        <v>19</v>
      </c>
      <c r="P27" s="24" t="s">
        <v>464</v>
      </c>
      <c r="Q27" s="25" t="s">
        <v>443</v>
      </c>
      <c r="R27" s="25" t="s">
        <v>444</v>
      </c>
      <c r="S27" s="26" t="s">
        <v>2</v>
      </c>
      <c r="T27" s="27">
        <v>38</v>
      </c>
      <c r="V27" s="27">
        <v>19</v>
      </c>
      <c r="W27" s="32" t="s">
        <v>368</v>
      </c>
      <c r="X27" s="25" t="s">
        <v>443</v>
      </c>
      <c r="Y27" s="33" t="s">
        <v>350</v>
      </c>
      <c r="Z27" s="34" t="s">
        <v>329</v>
      </c>
      <c r="AA27" s="27">
        <v>36</v>
      </c>
      <c r="AC27" s="27">
        <v>19</v>
      </c>
      <c r="AD27" s="32" t="s">
        <v>308</v>
      </c>
      <c r="AE27" s="25" t="s">
        <v>447</v>
      </c>
      <c r="AF27" s="33" t="s">
        <v>290</v>
      </c>
      <c r="AG27" s="34" t="s">
        <v>5</v>
      </c>
      <c r="AH27" s="27">
        <v>45</v>
      </c>
      <c r="AJ27" s="20">
        <v>19</v>
      </c>
      <c r="AK27" s="24" t="s">
        <v>223</v>
      </c>
      <c r="AL27" s="25" t="s">
        <v>443</v>
      </c>
      <c r="AM27" s="25" t="s">
        <v>202</v>
      </c>
      <c r="AN27" s="26" t="s">
        <v>2</v>
      </c>
      <c r="AO27" s="20">
        <v>41</v>
      </c>
      <c r="AQ27" s="20">
        <v>19</v>
      </c>
      <c r="AR27" s="24" t="s">
        <v>120</v>
      </c>
      <c r="AS27" s="25" t="s">
        <v>443</v>
      </c>
      <c r="AT27" s="25" t="s">
        <v>99</v>
      </c>
      <c r="AU27" s="26" t="s">
        <v>14</v>
      </c>
      <c r="AV27" s="27">
        <v>41</v>
      </c>
      <c r="AX27" s="51">
        <v>19</v>
      </c>
      <c r="AY27" s="10" t="s">
        <v>33</v>
      </c>
      <c r="AZ27" s="11" t="s">
        <v>443</v>
      </c>
      <c r="BA27" s="11" t="s">
        <v>7</v>
      </c>
      <c r="BB27" s="12" t="s">
        <v>18</v>
      </c>
      <c r="BC27" s="13">
        <v>34</v>
      </c>
    </row>
    <row r="28" spans="1:55" x14ac:dyDescent="0.25">
      <c r="A28" s="61">
        <v>20</v>
      </c>
      <c r="B28" s="14" t="s">
        <v>699</v>
      </c>
      <c r="C28" s="11" t="s">
        <v>443</v>
      </c>
      <c r="D28" s="15" t="s">
        <v>687</v>
      </c>
      <c r="E28" s="16" t="s">
        <v>56</v>
      </c>
      <c r="F28" s="51">
        <v>11</v>
      </c>
      <c r="H28" s="15">
        <v>20</v>
      </c>
      <c r="I28" s="14" t="s">
        <v>592</v>
      </c>
      <c r="J28" s="103" t="s">
        <v>447</v>
      </c>
      <c r="K28" s="59">
        <v>10</v>
      </c>
      <c r="L28" s="16" t="s">
        <v>18</v>
      </c>
      <c r="M28" s="51">
        <v>33</v>
      </c>
      <c r="O28" s="52">
        <v>20</v>
      </c>
      <c r="P28" s="24" t="s">
        <v>465</v>
      </c>
      <c r="Q28" s="25" t="s">
        <v>443</v>
      </c>
      <c r="R28" s="25" t="s">
        <v>444</v>
      </c>
      <c r="S28" s="26" t="s">
        <v>131</v>
      </c>
      <c r="T28" s="27">
        <v>36</v>
      </c>
      <c r="V28" s="27">
        <v>20</v>
      </c>
      <c r="W28" s="32" t="s">
        <v>369</v>
      </c>
      <c r="X28" s="25" t="s">
        <v>447</v>
      </c>
      <c r="Y28" s="33" t="s">
        <v>350</v>
      </c>
      <c r="Z28" s="34" t="s">
        <v>208</v>
      </c>
      <c r="AA28" s="27">
        <v>34</v>
      </c>
      <c r="AC28" s="27">
        <v>20</v>
      </c>
      <c r="AD28" s="32" t="s">
        <v>309</v>
      </c>
      <c r="AE28" s="25" t="s">
        <v>447</v>
      </c>
      <c r="AF28" s="33" t="s">
        <v>290</v>
      </c>
      <c r="AG28" s="34" t="s">
        <v>165</v>
      </c>
      <c r="AH28" s="27">
        <v>43</v>
      </c>
      <c r="AJ28" s="20">
        <v>20</v>
      </c>
      <c r="AK28" s="24" t="s">
        <v>224</v>
      </c>
      <c r="AL28" s="25" t="s">
        <v>443</v>
      </c>
      <c r="AM28" s="25" t="s">
        <v>207</v>
      </c>
      <c r="AN28" s="34" t="s">
        <v>208</v>
      </c>
      <c r="AO28" s="20">
        <v>38.5</v>
      </c>
      <c r="AQ28" s="20">
        <v>20</v>
      </c>
      <c r="AR28" s="24" t="s">
        <v>121</v>
      </c>
      <c r="AS28" s="25" t="s">
        <v>447</v>
      </c>
      <c r="AT28" s="25" t="s">
        <v>106</v>
      </c>
      <c r="AU28" s="26" t="s">
        <v>16</v>
      </c>
      <c r="AV28" s="20">
        <v>40</v>
      </c>
      <c r="AX28" s="51">
        <v>20</v>
      </c>
      <c r="AY28" s="10" t="s">
        <v>34</v>
      </c>
      <c r="AZ28" s="11" t="s">
        <v>447</v>
      </c>
      <c r="BA28" s="11" t="s">
        <v>35</v>
      </c>
      <c r="BB28" s="12" t="s">
        <v>2</v>
      </c>
      <c r="BC28" s="13">
        <v>31</v>
      </c>
    </row>
    <row r="29" spans="1:55" x14ac:dyDescent="0.25">
      <c r="A29" s="61">
        <v>21</v>
      </c>
      <c r="B29" s="14" t="s">
        <v>700</v>
      </c>
      <c r="C29" s="11" t="s">
        <v>447</v>
      </c>
      <c r="D29" s="15" t="s">
        <v>701</v>
      </c>
      <c r="E29" s="16" t="s">
        <v>56</v>
      </c>
      <c r="F29" s="51">
        <v>11</v>
      </c>
      <c r="H29" s="11">
        <v>21</v>
      </c>
      <c r="I29" s="14" t="s">
        <v>593</v>
      </c>
      <c r="J29" s="103" t="s">
        <v>447</v>
      </c>
      <c r="K29" s="59">
        <v>10</v>
      </c>
      <c r="L29" s="16" t="s">
        <v>104</v>
      </c>
      <c r="M29" s="18">
        <v>31</v>
      </c>
      <c r="O29" s="52">
        <v>21</v>
      </c>
      <c r="P29" s="24" t="s">
        <v>466</v>
      </c>
      <c r="Q29" s="27" t="s">
        <v>447</v>
      </c>
      <c r="R29" s="25" t="s">
        <v>444</v>
      </c>
      <c r="S29" s="26" t="s">
        <v>316</v>
      </c>
      <c r="T29" s="27">
        <v>33</v>
      </c>
      <c r="V29" s="27">
        <v>21</v>
      </c>
      <c r="W29" s="32" t="s">
        <v>370</v>
      </c>
      <c r="X29" s="25" t="s">
        <v>443</v>
      </c>
      <c r="Y29" s="33" t="s">
        <v>350</v>
      </c>
      <c r="Z29" s="34" t="s">
        <v>104</v>
      </c>
      <c r="AA29" s="27">
        <v>32</v>
      </c>
      <c r="AC29" s="27">
        <v>21</v>
      </c>
      <c r="AD29" s="32" t="s">
        <v>310</v>
      </c>
      <c r="AE29" s="25" t="s">
        <v>447</v>
      </c>
      <c r="AF29" s="33" t="s">
        <v>290</v>
      </c>
      <c r="AG29" s="34" t="s">
        <v>60</v>
      </c>
      <c r="AH29" s="27">
        <v>35</v>
      </c>
      <c r="AJ29" s="20">
        <v>21</v>
      </c>
      <c r="AK29" s="24" t="s">
        <v>225</v>
      </c>
      <c r="AL29" s="25" t="s">
        <v>443</v>
      </c>
      <c r="AM29" s="25" t="s">
        <v>202</v>
      </c>
      <c r="AN29" s="26" t="s">
        <v>104</v>
      </c>
      <c r="AO29" s="20">
        <v>38</v>
      </c>
      <c r="AQ29" s="20">
        <v>21</v>
      </c>
      <c r="AR29" s="24" t="s">
        <v>122</v>
      </c>
      <c r="AS29" s="25" t="s">
        <v>443</v>
      </c>
      <c r="AT29" s="25" t="s">
        <v>106</v>
      </c>
      <c r="AU29" s="26" t="s">
        <v>5</v>
      </c>
      <c r="AV29" s="27">
        <v>40</v>
      </c>
      <c r="AX29" s="51">
        <v>21</v>
      </c>
      <c r="AY29" s="10" t="s">
        <v>36</v>
      </c>
      <c r="AZ29" s="11" t="s">
        <v>443</v>
      </c>
      <c r="BA29" s="11" t="s">
        <v>37</v>
      </c>
      <c r="BB29" s="12" t="s">
        <v>2</v>
      </c>
      <c r="BC29" s="13">
        <v>29</v>
      </c>
    </row>
    <row r="30" spans="1:55" x14ac:dyDescent="0.25">
      <c r="A30" s="61">
        <v>22</v>
      </c>
      <c r="B30" s="14" t="s">
        <v>702</v>
      </c>
      <c r="C30" s="11" t="s">
        <v>447</v>
      </c>
      <c r="D30" s="15" t="s">
        <v>681</v>
      </c>
      <c r="E30" s="16" t="s">
        <v>18</v>
      </c>
      <c r="F30" s="51">
        <v>10.5</v>
      </c>
      <c r="H30" s="15">
        <v>22</v>
      </c>
      <c r="I30" s="14" t="s">
        <v>594</v>
      </c>
      <c r="J30" s="102" t="s">
        <v>447</v>
      </c>
      <c r="K30" s="59">
        <v>10</v>
      </c>
      <c r="L30" s="16" t="s">
        <v>165</v>
      </c>
      <c r="M30" s="51">
        <v>31</v>
      </c>
      <c r="O30" s="52">
        <v>22</v>
      </c>
      <c r="P30" s="24" t="s">
        <v>467</v>
      </c>
      <c r="Q30" s="25" t="s">
        <v>443</v>
      </c>
      <c r="R30" s="25" t="s">
        <v>444</v>
      </c>
      <c r="S30" s="26" t="s">
        <v>329</v>
      </c>
      <c r="T30" s="27">
        <v>27</v>
      </c>
      <c r="V30" s="27">
        <v>22</v>
      </c>
      <c r="W30" s="32" t="s">
        <v>371</v>
      </c>
      <c r="X30" s="25" t="s">
        <v>447</v>
      </c>
      <c r="Y30" s="33" t="s">
        <v>350</v>
      </c>
      <c r="Z30" s="34" t="s">
        <v>56</v>
      </c>
      <c r="AA30" s="27">
        <v>32</v>
      </c>
      <c r="AC30" s="27">
        <v>22</v>
      </c>
      <c r="AD30" s="32" t="s">
        <v>311</v>
      </c>
      <c r="AE30" s="25" t="s">
        <v>443</v>
      </c>
      <c r="AF30" s="33" t="s">
        <v>290</v>
      </c>
      <c r="AG30" s="34" t="s">
        <v>5</v>
      </c>
      <c r="AH30" s="27">
        <v>22</v>
      </c>
      <c r="AJ30" s="20">
        <v>22</v>
      </c>
      <c r="AK30" s="10" t="s">
        <v>226</v>
      </c>
      <c r="AL30" s="11" t="s">
        <v>447</v>
      </c>
      <c r="AM30" s="11" t="s">
        <v>207</v>
      </c>
      <c r="AN30" s="12" t="s">
        <v>56</v>
      </c>
      <c r="AO30" s="20">
        <v>36</v>
      </c>
      <c r="AQ30" s="20">
        <v>22</v>
      </c>
      <c r="AR30" s="24" t="s">
        <v>123</v>
      </c>
      <c r="AS30" s="25" t="s">
        <v>447</v>
      </c>
      <c r="AT30" s="25" t="s">
        <v>99</v>
      </c>
      <c r="AU30" s="26" t="s">
        <v>100</v>
      </c>
      <c r="AV30" s="27">
        <v>40</v>
      </c>
      <c r="AX30" s="51">
        <v>22</v>
      </c>
      <c r="AY30" s="10" t="s">
        <v>38</v>
      </c>
      <c r="AZ30" s="11" t="s">
        <v>447</v>
      </c>
      <c r="BA30" s="11" t="s">
        <v>39</v>
      </c>
      <c r="BB30" s="12" t="s">
        <v>8</v>
      </c>
      <c r="BC30" s="9">
        <v>28</v>
      </c>
    </row>
    <row r="31" spans="1:55" x14ac:dyDescent="0.25">
      <c r="A31" s="61">
        <v>23</v>
      </c>
      <c r="B31" s="14" t="s">
        <v>703</v>
      </c>
      <c r="C31" s="11" t="s">
        <v>447</v>
      </c>
      <c r="D31" s="15" t="s">
        <v>681</v>
      </c>
      <c r="E31" s="16" t="s">
        <v>316</v>
      </c>
      <c r="F31" s="51">
        <v>10</v>
      </c>
      <c r="H31" s="11">
        <v>23</v>
      </c>
      <c r="I31" s="14" t="s">
        <v>595</v>
      </c>
      <c r="J31" s="102" t="s">
        <v>443</v>
      </c>
      <c r="K31" s="59">
        <v>10</v>
      </c>
      <c r="L31" s="16" t="s">
        <v>18</v>
      </c>
      <c r="M31" s="51">
        <v>30</v>
      </c>
      <c r="O31" s="52">
        <v>23</v>
      </c>
      <c r="P31" s="10" t="s">
        <v>468</v>
      </c>
      <c r="Q31" s="11" t="s">
        <v>443</v>
      </c>
      <c r="R31" s="11" t="s">
        <v>444</v>
      </c>
      <c r="S31" s="12" t="s">
        <v>155</v>
      </c>
      <c r="T31" s="20">
        <v>24</v>
      </c>
      <c r="U31" s="20"/>
      <c r="V31" s="27">
        <v>23</v>
      </c>
      <c r="W31" s="32" t="s">
        <v>372</v>
      </c>
      <c r="X31" s="25" t="s">
        <v>447</v>
      </c>
      <c r="Y31" s="33" t="s">
        <v>350</v>
      </c>
      <c r="Z31" s="34" t="s">
        <v>56</v>
      </c>
      <c r="AA31" s="27">
        <v>32</v>
      </c>
      <c r="AC31" s="27">
        <v>23</v>
      </c>
      <c r="AD31" s="32" t="s">
        <v>312</v>
      </c>
      <c r="AE31" s="25" t="s">
        <v>443</v>
      </c>
      <c r="AF31" s="33" t="s">
        <v>290</v>
      </c>
      <c r="AG31" s="34" t="s">
        <v>104</v>
      </c>
      <c r="AH31" s="27">
        <v>19</v>
      </c>
      <c r="AJ31" s="20">
        <v>23</v>
      </c>
      <c r="AK31" s="24" t="s">
        <v>227</v>
      </c>
      <c r="AL31" s="25" t="s">
        <v>443</v>
      </c>
      <c r="AM31" s="25" t="s">
        <v>207</v>
      </c>
      <c r="AN31" s="34" t="s">
        <v>208</v>
      </c>
      <c r="AO31" s="20">
        <v>34</v>
      </c>
      <c r="AQ31" s="20">
        <v>23</v>
      </c>
      <c r="AR31" s="24" t="s">
        <v>124</v>
      </c>
      <c r="AS31" s="25" t="s">
        <v>443</v>
      </c>
      <c r="AT31" s="25" t="s">
        <v>97</v>
      </c>
      <c r="AU31" s="26" t="s">
        <v>16</v>
      </c>
      <c r="AV31" s="27">
        <v>38</v>
      </c>
      <c r="AX31" s="51">
        <v>23</v>
      </c>
      <c r="AY31" s="10" t="s">
        <v>40</v>
      </c>
      <c r="AZ31" s="11" t="s">
        <v>443</v>
      </c>
      <c r="BA31" s="11" t="s">
        <v>20</v>
      </c>
      <c r="BB31" s="12" t="s">
        <v>2</v>
      </c>
      <c r="BC31" s="13">
        <v>26</v>
      </c>
    </row>
    <row r="32" spans="1:55" x14ac:dyDescent="0.25">
      <c r="A32" s="61">
        <v>24</v>
      </c>
      <c r="B32" s="14" t="s">
        <v>704</v>
      </c>
      <c r="C32" s="11" t="s">
        <v>447</v>
      </c>
      <c r="D32" s="15" t="s">
        <v>681</v>
      </c>
      <c r="E32" s="16" t="s">
        <v>18</v>
      </c>
      <c r="F32" s="51">
        <v>10</v>
      </c>
      <c r="H32" s="15">
        <v>24</v>
      </c>
      <c r="I32" s="14" t="s">
        <v>596</v>
      </c>
      <c r="J32" s="103" t="s">
        <v>447</v>
      </c>
      <c r="K32" s="59">
        <v>10</v>
      </c>
      <c r="L32" s="16" t="s">
        <v>316</v>
      </c>
      <c r="M32" s="18">
        <v>26</v>
      </c>
      <c r="O32" s="52">
        <v>24</v>
      </c>
      <c r="P32" s="10" t="s">
        <v>469</v>
      </c>
      <c r="Q32" s="11" t="s">
        <v>443</v>
      </c>
      <c r="R32" s="11" t="s">
        <v>444</v>
      </c>
      <c r="S32" s="12" t="s">
        <v>5</v>
      </c>
      <c r="T32" s="27">
        <v>24</v>
      </c>
      <c r="V32" s="27">
        <v>24</v>
      </c>
      <c r="W32" s="32" t="s">
        <v>373</v>
      </c>
      <c r="X32" s="25" t="s">
        <v>447</v>
      </c>
      <c r="Y32" s="33" t="s">
        <v>350</v>
      </c>
      <c r="Z32" s="34" t="s">
        <v>26</v>
      </c>
      <c r="AA32" s="27">
        <v>28</v>
      </c>
      <c r="AC32" s="27">
        <v>24</v>
      </c>
      <c r="AD32" s="32" t="s">
        <v>313</v>
      </c>
      <c r="AE32" s="25" t="s">
        <v>447</v>
      </c>
      <c r="AF32" s="33" t="s">
        <v>290</v>
      </c>
      <c r="AG32" s="34" t="s">
        <v>2</v>
      </c>
      <c r="AH32" s="27">
        <v>16</v>
      </c>
      <c r="AJ32" s="20">
        <v>24</v>
      </c>
      <c r="AK32" s="32" t="s">
        <v>228</v>
      </c>
      <c r="AL32" s="11" t="s">
        <v>447</v>
      </c>
      <c r="AM32" s="33" t="s">
        <v>207</v>
      </c>
      <c r="AN32" s="34" t="s">
        <v>18</v>
      </c>
      <c r="AO32" s="20">
        <v>34</v>
      </c>
      <c r="AQ32" s="20">
        <v>24</v>
      </c>
      <c r="AR32" s="24" t="s">
        <v>125</v>
      </c>
      <c r="AS32" s="25" t="s">
        <v>443</v>
      </c>
      <c r="AT32" s="25" t="s">
        <v>106</v>
      </c>
      <c r="AU32" s="26" t="s">
        <v>26</v>
      </c>
      <c r="AV32" s="27">
        <v>36</v>
      </c>
      <c r="AX32" s="51">
        <v>24</v>
      </c>
      <c r="AY32" s="10" t="s">
        <v>41</v>
      </c>
      <c r="AZ32" s="11" t="s">
        <v>443</v>
      </c>
      <c r="BA32" s="11" t="s">
        <v>24</v>
      </c>
      <c r="BB32" s="12" t="s">
        <v>26</v>
      </c>
      <c r="BC32" s="13">
        <v>25</v>
      </c>
    </row>
    <row r="33" spans="1:55" x14ac:dyDescent="0.25">
      <c r="A33" s="61">
        <v>25</v>
      </c>
      <c r="B33" s="14" t="s">
        <v>705</v>
      </c>
      <c r="C33" s="11" t="s">
        <v>443</v>
      </c>
      <c r="D33" s="15" t="s">
        <v>687</v>
      </c>
      <c r="E33" s="16" t="s">
        <v>316</v>
      </c>
      <c r="F33" s="51">
        <v>9</v>
      </c>
      <c r="H33" s="11">
        <v>25</v>
      </c>
      <c r="I33" s="14" t="s">
        <v>597</v>
      </c>
      <c r="J33" s="103" t="s">
        <v>447</v>
      </c>
      <c r="K33" s="59">
        <v>10</v>
      </c>
      <c r="L33" s="16" t="s">
        <v>26</v>
      </c>
      <c r="M33" s="18">
        <v>26</v>
      </c>
      <c r="O33" s="52">
        <v>25</v>
      </c>
      <c r="P33" s="24" t="s">
        <v>470</v>
      </c>
      <c r="Q33" s="25" t="s">
        <v>443</v>
      </c>
      <c r="R33" s="25" t="s">
        <v>444</v>
      </c>
      <c r="S33" s="26" t="s">
        <v>316</v>
      </c>
      <c r="T33" s="27">
        <v>22</v>
      </c>
      <c r="V33" s="27">
        <v>25</v>
      </c>
      <c r="W33" s="32" t="s">
        <v>374</v>
      </c>
      <c r="X33" s="25" t="s">
        <v>447</v>
      </c>
      <c r="Y33" s="33" t="s">
        <v>350</v>
      </c>
      <c r="Z33" s="34" t="s">
        <v>28</v>
      </c>
      <c r="AA33" s="27">
        <v>23</v>
      </c>
      <c r="AC33" s="27">
        <v>25</v>
      </c>
      <c r="AD33" s="32" t="s">
        <v>314</v>
      </c>
      <c r="AE33" s="25" t="s">
        <v>443</v>
      </c>
      <c r="AF33" s="33" t="s">
        <v>290</v>
      </c>
      <c r="AG33" s="34" t="s">
        <v>26</v>
      </c>
      <c r="AH33" s="27">
        <v>15</v>
      </c>
      <c r="AJ33" s="20">
        <v>25</v>
      </c>
      <c r="AK33" s="24" t="s">
        <v>229</v>
      </c>
      <c r="AL33" s="25" t="s">
        <v>443</v>
      </c>
      <c r="AM33" s="25" t="s">
        <v>207</v>
      </c>
      <c r="AN33" s="26" t="s">
        <v>155</v>
      </c>
      <c r="AO33" s="20">
        <v>34</v>
      </c>
      <c r="AQ33" s="20">
        <v>25</v>
      </c>
      <c r="AR33" s="24" t="s">
        <v>126</v>
      </c>
      <c r="AS33" s="25" t="s">
        <v>447</v>
      </c>
      <c r="AT33" s="25" t="s">
        <v>97</v>
      </c>
      <c r="AU33" s="26" t="s">
        <v>111</v>
      </c>
      <c r="AV33" s="27">
        <v>36</v>
      </c>
      <c r="AX33" s="51">
        <v>25</v>
      </c>
      <c r="AY33" s="10" t="s">
        <v>42</v>
      </c>
      <c r="AZ33" s="11" t="s">
        <v>447</v>
      </c>
      <c r="BA33" s="11" t="s">
        <v>24</v>
      </c>
      <c r="BB33" s="12" t="s">
        <v>2</v>
      </c>
      <c r="BC33" s="13">
        <v>23</v>
      </c>
    </row>
    <row r="34" spans="1:55" x14ac:dyDescent="0.25">
      <c r="A34" s="61">
        <v>26</v>
      </c>
      <c r="B34" s="14" t="s">
        <v>706</v>
      </c>
      <c r="C34" s="11" t="s">
        <v>447</v>
      </c>
      <c r="D34" s="15" t="s">
        <v>687</v>
      </c>
      <c r="E34" s="16" t="s">
        <v>16</v>
      </c>
      <c r="F34" s="51">
        <v>8</v>
      </c>
      <c r="H34" s="15">
        <v>26</v>
      </c>
      <c r="I34" s="10" t="s">
        <v>598</v>
      </c>
      <c r="J34" s="102" t="s">
        <v>443</v>
      </c>
      <c r="K34" s="59">
        <v>10</v>
      </c>
      <c r="L34" s="12" t="s">
        <v>165</v>
      </c>
      <c r="M34" s="18">
        <v>24</v>
      </c>
      <c r="O34" s="52">
        <v>26</v>
      </c>
      <c r="P34" s="10" t="s">
        <v>471</v>
      </c>
      <c r="Q34" s="51" t="s">
        <v>447</v>
      </c>
      <c r="R34" s="11" t="s">
        <v>444</v>
      </c>
      <c r="S34" s="12" t="s">
        <v>26</v>
      </c>
      <c r="T34" s="20">
        <v>18</v>
      </c>
      <c r="U34" s="20"/>
      <c r="V34" s="27">
        <v>26</v>
      </c>
      <c r="W34" s="32" t="s">
        <v>375</v>
      </c>
      <c r="X34" s="25" t="s">
        <v>447</v>
      </c>
      <c r="Y34" s="33" t="s">
        <v>350</v>
      </c>
      <c r="Z34" s="34" t="s">
        <v>5</v>
      </c>
      <c r="AA34" s="27">
        <v>22</v>
      </c>
      <c r="AC34" s="27">
        <v>26</v>
      </c>
      <c r="AD34" s="10" t="s">
        <v>315</v>
      </c>
      <c r="AE34" s="25" t="s">
        <v>447</v>
      </c>
      <c r="AF34" s="11" t="s">
        <v>290</v>
      </c>
      <c r="AG34" s="12" t="s">
        <v>316</v>
      </c>
      <c r="AH34" s="27">
        <v>11</v>
      </c>
      <c r="AJ34" s="20">
        <v>26</v>
      </c>
      <c r="AK34" s="24" t="s">
        <v>230</v>
      </c>
      <c r="AL34" s="25" t="s">
        <v>443</v>
      </c>
      <c r="AM34" s="25" t="s">
        <v>202</v>
      </c>
      <c r="AN34" s="26" t="s">
        <v>26</v>
      </c>
      <c r="AO34" s="20">
        <v>33</v>
      </c>
      <c r="AQ34" s="20">
        <v>26</v>
      </c>
      <c r="AR34" s="24" t="s">
        <v>127</v>
      </c>
      <c r="AS34" s="25" t="s">
        <v>443</v>
      </c>
      <c r="AT34" s="25" t="s">
        <v>106</v>
      </c>
      <c r="AU34" s="26" t="s">
        <v>16</v>
      </c>
      <c r="AV34" s="27">
        <v>34</v>
      </c>
      <c r="AX34" s="51">
        <v>26</v>
      </c>
      <c r="AY34" s="10" t="s">
        <v>43</v>
      </c>
      <c r="AZ34" s="11" t="s">
        <v>443</v>
      </c>
      <c r="BA34" s="11" t="s">
        <v>1</v>
      </c>
      <c r="BB34" s="12" t="s">
        <v>8</v>
      </c>
      <c r="BC34" s="13">
        <v>21</v>
      </c>
    </row>
    <row r="35" spans="1:55" x14ac:dyDescent="0.25">
      <c r="A35" s="61">
        <v>27</v>
      </c>
      <c r="B35" s="14" t="s">
        <v>707</v>
      </c>
      <c r="C35" s="11" t="s">
        <v>447</v>
      </c>
      <c r="D35" s="15" t="s">
        <v>687</v>
      </c>
      <c r="E35" s="16" t="s">
        <v>183</v>
      </c>
      <c r="F35" s="51">
        <v>8</v>
      </c>
      <c r="H35" s="11">
        <v>27</v>
      </c>
      <c r="I35" s="14" t="s">
        <v>599</v>
      </c>
      <c r="J35" s="102" t="s">
        <v>443</v>
      </c>
      <c r="K35" s="59">
        <v>10</v>
      </c>
      <c r="L35" s="16" t="s">
        <v>16</v>
      </c>
      <c r="M35" s="51">
        <v>23</v>
      </c>
      <c r="O35" s="52">
        <v>27</v>
      </c>
      <c r="P35" s="10" t="s">
        <v>472</v>
      </c>
      <c r="Q35" s="18" t="s">
        <v>447</v>
      </c>
      <c r="R35" s="11" t="s">
        <v>444</v>
      </c>
      <c r="S35" s="12" t="s">
        <v>26</v>
      </c>
      <c r="T35" s="27">
        <v>18</v>
      </c>
      <c r="V35" s="27">
        <v>27</v>
      </c>
      <c r="W35" s="24" t="s">
        <v>376</v>
      </c>
      <c r="X35" s="25" t="s">
        <v>443</v>
      </c>
      <c r="Y35" s="25" t="s">
        <v>350</v>
      </c>
      <c r="Z35" s="26" t="s">
        <v>316</v>
      </c>
      <c r="AA35" s="27">
        <v>19</v>
      </c>
      <c r="AC35" s="27">
        <v>27</v>
      </c>
      <c r="AD35" s="32" t="s">
        <v>317</v>
      </c>
      <c r="AE35" s="25" t="s">
        <v>447</v>
      </c>
      <c r="AF35" s="33" t="s">
        <v>290</v>
      </c>
      <c r="AG35" s="34" t="s">
        <v>16</v>
      </c>
      <c r="AH35" s="27">
        <v>10</v>
      </c>
      <c r="AJ35" s="20">
        <v>27</v>
      </c>
      <c r="AK35" s="24" t="s">
        <v>231</v>
      </c>
      <c r="AL35" s="11" t="s">
        <v>447</v>
      </c>
      <c r="AM35" s="25" t="s">
        <v>207</v>
      </c>
      <c r="AN35" s="26" t="s">
        <v>26</v>
      </c>
      <c r="AO35" s="20">
        <v>31</v>
      </c>
      <c r="AQ35" s="20">
        <v>27</v>
      </c>
      <c r="AR35" s="24" t="s">
        <v>128</v>
      </c>
      <c r="AS35" s="25" t="s">
        <v>443</v>
      </c>
      <c r="AT35" s="25" t="s">
        <v>106</v>
      </c>
      <c r="AU35" s="26" t="s">
        <v>72</v>
      </c>
      <c r="AV35" s="20">
        <v>31</v>
      </c>
      <c r="AX35" s="51">
        <v>27</v>
      </c>
      <c r="AY35" s="10" t="s">
        <v>44</v>
      </c>
      <c r="AZ35" s="11" t="s">
        <v>443</v>
      </c>
      <c r="BA35" s="11" t="s">
        <v>1</v>
      </c>
      <c r="BB35" s="12" t="s">
        <v>8</v>
      </c>
      <c r="BC35" s="13">
        <v>17</v>
      </c>
    </row>
    <row r="36" spans="1:55" x14ac:dyDescent="0.25">
      <c r="A36" s="61">
        <v>28</v>
      </c>
      <c r="B36" s="14" t="s">
        <v>708</v>
      </c>
      <c r="C36" s="11" t="s">
        <v>447</v>
      </c>
      <c r="D36" s="15" t="s">
        <v>681</v>
      </c>
      <c r="E36" s="16" t="s">
        <v>316</v>
      </c>
      <c r="F36" s="51">
        <v>8</v>
      </c>
      <c r="H36" s="15">
        <v>28</v>
      </c>
      <c r="I36" s="14" t="s">
        <v>600</v>
      </c>
      <c r="J36" s="102" t="s">
        <v>443</v>
      </c>
      <c r="K36" s="59">
        <v>10</v>
      </c>
      <c r="L36" s="16" t="s">
        <v>316</v>
      </c>
      <c r="M36" s="51">
        <v>18</v>
      </c>
      <c r="O36" s="52">
        <v>28</v>
      </c>
      <c r="P36" s="10" t="s">
        <v>473</v>
      </c>
      <c r="Q36" s="11" t="s">
        <v>443</v>
      </c>
      <c r="R36" s="11" t="s">
        <v>444</v>
      </c>
      <c r="S36" s="12" t="s">
        <v>203</v>
      </c>
      <c r="T36" s="20">
        <v>17</v>
      </c>
      <c r="U36" s="20"/>
      <c r="V36" s="27">
        <v>28</v>
      </c>
      <c r="W36" s="32" t="s">
        <v>377</v>
      </c>
      <c r="X36" s="25" t="s">
        <v>447</v>
      </c>
      <c r="Y36" s="33" t="s">
        <v>350</v>
      </c>
      <c r="Z36" s="34" t="s">
        <v>155</v>
      </c>
      <c r="AA36" s="27">
        <v>16</v>
      </c>
      <c r="AC36" s="27">
        <v>28</v>
      </c>
      <c r="AD36" s="32" t="s">
        <v>318</v>
      </c>
      <c r="AE36" s="25" t="s">
        <v>447</v>
      </c>
      <c r="AF36" s="33" t="s">
        <v>290</v>
      </c>
      <c r="AG36" s="34" t="s">
        <v>16</v>
      </c>
      <c r="AH36" s="27">
        <v>10</v>
      </c>
      <c r="AJ36" s="20">
        <v>28</v>
      </c>
      <c r="AK36" s="24" t="s">
        <v>232</v>
      </c>
      <c r="AL36" s="25" t="s">
        <v>443</v>
      </c>
      <c r="AM36" s="25" t="s">
        <v>207</v>
      </c>
      <c r="AN36" s="26" t="s">
        <v>155</v>
      </c>
      <c r="AO36" s="20">
        <v>29</v>
      </c>
      <c r="AQ36" s="20">
        <v>28</v>
      </c>
      <c r="AR36" s="24" t="s">
        <v>129</v>
      </c>
      <c r="AS36" s="25" t="s">
        <v>443</v>
      </c>
      <c r="AT36" s="25" t="s">
        <v>106</v>
      </c>
      <c r="AU36" s="26" t="s">
        <v>16</v>
      </c>
      <c r="AV36" s="27">
        <v>29</v>
      </c>
      <c r="AX36" s="51">
        <v>28</v>
      </c>
      <c r="AY36" s="10" t="s">
        <v>45</v>
      </c>
      <c r="AZ36" s="11" t="s">
        <v>443</v>
      </c>
      <c r="BA36" s="11" t="s">
        <v>39</v>
      </c>
      <c r="BB36" s="12" t="s">
        <v>26</v>
      </c>
      <c r="BC36" s="13">
        <v>16</v>
      </c>
    </row>
    <row r="37" spans="1:55" x14ac:dyDescent="0.25">
      <c r="A37" s="61">
        <v>29</v>
      </c>
      <c r="B37" s="14" t="s">
        <v>709</v>
      </c>
      <c r="C37" s="11" t="s">
        <v>447</v>
      </c>
      <c r="D37" s="15" t="s">
        <v>681</v>
      </c>
      <c r="E37" s="16" t="s">
        <v>104</v>
      </c>
      <c r="F37" s="51">
        <v>7</v>
      </c>
      <c r="H37" s="11">
        <v>29</v>
      </c>
      <c r="I37" s="14" t="s">
        <v>601</v>
      </c>
      <c r="J37" s="102" t="s">
        <v>443</v>
      </c>
      <c r="K37" s="59">
        <v>10</v>
      </c>
      <c r="L37" s="16" t="s">
        <v>26</v>
      </c>
      <c r="M37" s="18">
        <v>18</v>
      </c>
      <c r="O37" s="52">
        <v>29</v>
      </c>
      <c r="P37" s="10" t="s">
        <v>474</v>
      </c>
      <c r="Q37" s="18" t="s">
        <v>447</v>
      </c>
      <c r="R37" s="11" t="s">
        <v>444</v>
      </c>
      <c r="S37" s="12" t="s">
        <v>475</v>
      </c>
      <c r="T37" s="20">
        <v>15</v>
      </c>
      <c r="U37" s="20"/>
      <c r="V37" s="27">
        <v>29</v>
      </c>
      <c r="W37" s="24" t="s">
        <v>378</v>
      </c>
      <c r="X37" s="25" t="s">
        <v>443</v>
      </c>
      <c r="Y37" s="25" t="s">
        <v>350</v>
      </c>
      <c r="Z37" s="26" t="s">
        <v>165</v>
      </c>
      <c r="AA37" s="27">
        <v>15</v>
      </c>
      <c r="AC37" s="27">
        <v>29</v>
      </c>
      <c r="AD37" s="41" t="s">
        <v>319</v>
      </c>
      <c r="AE37" s="25" t="s">
        <v>447</v>
      </c>
      <c r="AF37" s="47" t="s">
        <v>290</v>
      </c>
      <c r="AG37" s="42" t="s">
        <v>26</v>
      </c>
      <c r="AH37" s="27">
        <v>9</v>
      </c>
      <c r="AJ37" s="20">
        <v>29</v>
      </c>
      <c r="AK37" s="24" t="s">
        <v>233</v>
      </c>
      <c r="AL37" s="11" t="s">
        <v>447</v>
      </c>
      <c r="AM37" s="25" t="s">
        <v>202</v>
      </c>
      <c r="AN37" s="26" t="s">
        <v>26</v>
      </c>
      <c r="AO37" s="20">
        <v>28</v>
      </c>
      <c r="AQ37" s="20">
        <v>29</v>
      </c>
      <c r="AR37" s="24" t="s">
        <v>130</v>
      </c>
      <c r="AS37" s="25" t="s">
        <v>443</v>
      </c>
      <c r="AT37" s="25" t="s">
        <v>106</v>
      </c>
      <c r="AU37" s="26" t="s">
        <v>131</v>
      </c>
      <c r="AV37" s="20">
        <v>24</v>
      </c>
      <c r="AX37" s="51">
        <v>29</v>
      </c>
      <c r="AY37" s="10" t="s">
        <v>46</v>
      </c>
      <c r="AZ37" s="11" t="s">
        <v>443</v>
      </c>
      <c r="BA37" s="11" t="s">
        <v>1</v>
      </c>
      <c r="BB37" s="12" t="s">
        <v>5</v>
      </c>
      <c r="BC37" s="13">
        <v>16</v>
      </c>
    </row>
    <row r="38" spans="1:55" x14ac:dyDescent="0.25">
      <c r="A38" s="61">
        <v>30</v>
      </c>
      <c r="B38" s="14" t="s">
        <v>710</v>
      </c>
      <c r="C38" s="11" t="s">
        <v>443</v>
      </c>
      <c r="D38" s="15" t="s">
        <v>681</v>
      </c>
      <c r="E38" s="16" t="s">
        <v>104</v>
      </c>
      <c r="F38" s="51">
        <v>7</v>
      </c>
      <c r="H38" s="15">
        <v>30</v>
      </c>
      <c r="I38" s="14" t="s">
        <v>602</v>
      </c>
      <c r="J38" s="102" t="s">
        <v>443</v>
      </c>
      <c r="K38" s="59">
        <v>10</v>
      </c>
      <c r="L38" s="16" t="s">
        <v>155</v>
      </c>
      <c r="M38" s="51">
        <v>18</v>
      </c>
      <c r="O38" s="52">
        <v>30</v>
      </c>
      <c r="P38" s="24" t="s">
        <v>476</v>
      </c>
      <c r="Q38" s="25" t="s">
        <v>443</v>
      </c>
      <c r="R38" s="25" t="s">
        <v>444</v>
      </c>
      <c r="S38" s="26" t="s">
        <v>208</v>
      </c>
      <c r="T38" s="20">
        <v>15</v>
      </c>
      <c r="U38" s="20"/>
      <c r="V38" s="27">
        <v>30</v>
      </c>
      <c r="W38" s="32" t="s">
        <v>379</v>
      </c>
      <c r="X38" s="25" t="s">
        <v>447</v>
      </c>
      <c r="Y38" s="33" t="s">
        <v>350</v>
      </c>
      <c r="Z38" s="34" t="s">
        <v>26</v>
      </c>
      <c r="AA38" s="27">
        <v>14</v>
      </c>
      <c r="AC38" s="27">
        <v>30</v>
      </c>
      <c r="AD38" s="24" t="s">
        <v>320</v>
      </c>
      <c r="AE38" s="25" t="s">
        <v>447</v>
      </c>
      <c r="AF38" s="25" t="s">
        <v>290</v>
      </c>
      <c r="AG38" s="26" t="s">
        <v>165</v>
      </c>
      <c r="AH38" s="27">
        <v>9</v>
      </c>
      <c r="AJ38" s="20">
        <v>30</v>
      </c>
      <c r="AK38" s="24" t="s">
        <v>234</v>
      </c>
      <c r="AL38" s="11" t="s">
        <v>447</v>
      </c>
      <c r="AM38" s="25" t="s">
        <v>202</v>
      </c>
      <c r="AN38" s="26" t="s">
        <v>2</v>
      </c>
      <c r="AO38" s="20">
        <v>27</v>
      </c>
      <c r="AQ38" s="20">
        <v>30</v>
      </c>
      <c r="AR38" s="24" t="s">
        <v>132</v>
      </c>
      <c r="AS38" s="25" t="s">
        <v>443</v>
      </c>
      <c r="AT38" s="25" t="s">
        <v>99</v>
      </c>
      <c r="AU38" s="26" t="s">
        <v>5</v>
      </c>
      <c r="AV38" s="27">
        <v>24</v>
      </c>
      <c r="AX38" s="51">
        <v>30</v>
      </c>
      <c r="AY38" s="10" t="s">
        <v>47</v>
      </c>
      <c r="AZ38" s="11" t="s">
        <v>443</v>
      </c>
      <c r="BA38" s="11" t="s">
        <v>39</v>
      </c>
      <c r="BB38" s="12" t="s">
        <v>5</v>
      </c>
      <c r="BC38" s="13">
        <v>16</v>
      </c>
    </row>
    <row r="39" spans="1:55" x14ac:dyDescent="0.25">
      <c r="A39" s="61">
        <v>31</v>
      </c>
      <c r="B39" s="14" t="s">
        <v>711</v>
      </c>
      <c r="C39" s="11" t="s">
        <v>443</v>
      </c>
      <c r="D39" s="15" t="s">
        <v>687</v>
      </c>
      <c r="E39" s="16" t="s">
        <v>18</v>
      </c>
      <c r="F39" s="51">
        <v>6</v>
      </c>
      <c r="H39" s="11">
        <v>31</v>
      </c>
      <c r="I39" s="14" t="s">
        <v>603</v>
      </c>
      <c r="J39" s="103" t="s">
        <v>447</v>
      </c>
      <c r="K39" s="59">
        <v>10</v>
      </c>
      <c r="L39" s="16" t="s">
        <v>26</v>
      </c>
      <c r="M39" s="51">
        <v>16</v>
      </c>
      <c r="O39" s="52">
        <v>31</v>
      </c>
      <c r="P39" s="24" t="s">
        <v>477</v>
      </c>
      <c r="Q39" s="27" t="s">
        <v>447</v>
      </c>
      <c r="R39" s="25" t="s">
        <v>444</v>
      </c>
      <c r="S39" s="26" t="s">
        <v>18</v>
      </c>
      <c r="T39" s="20">
        <v>15</v>
      </c>
      <c r="U39" s="20"/>
      <c r="V39" s="27">
        <v>31</v>
      </c>
      <c r="W39" s="32" t="s">
        <v>380</v>
      </c>
      <c r="X39" s="25" t="s">
        <v>443</v>
      </c>
      <c r="Y39" s="33" t="s">
        <v>350</v>
      </c>
      <c r="Z39" s="34" t="s">
        <v>316</v>
      </c>
      <c r="AA39" s="27">
        <v>13</v>
      </c>
      <c r="AC39" s="27">
        <v>31</v>
      </c>
      <c r="AD39" s="32" t="s">
        <v>321</v>
      </c>
      <c r="AE39" s="25" t="s">
        <v>443</v>
      </c>
      <c r="AF39" s="33" t="s">
        <v>290</v>
      </c>
      <c r="AG39" s="34" t="s">
        <v>155</v>
      </c>
      <c r="AH39" s="27">
        <v>8</v>
      </c>
      <c r="AJ39" s="20">
        <v>31</v>
      </c>
      <c r="AK39" s="24" t="s">
        <v>235</v>
      </c>
      <c r="AL39" s="11" t="s">
        <v>447</v>
      </c>
      <c r="AM39" s="25" t="s">
        <v>202</v>
      </c>
      <c r="AN39" s="26" t="s">
        <v>155</v>
      </c>
      <c r="AO39" s="20">
        <v>23</v>
      </c>
      <c r="AQ39" s="20">
        <v>31</v>
      </c>
      <c r="AR39" s="24" t="s">
        <v>133</v>
      </c>
      <c r="AS39" s="25" t="s">
        <v>443</v>
      </c>
      <c r="AT39" s="25" t="s">
        <v>99</v>
      </c>
      <c r="AU39" s="26" t="s">
        <v>26</v>
      </c>
      <c r="AV39" s="20">
        <v>23</v>
      </c>
      <c r="AX39" s="51">
        <v>31</v>
      </c>
      <c r="AY39" s="10" t="s">
        <v>48</v>
      </c>
      <c r="AZ39" s="11" t="s">
        <v>443</v>
      </c>
      <c r="BA39" s="11" t="s">
        <v>49</v>
      </c>
      <c r="BB39" s="12" t="s">
        <v>2</v>
      </c>
      <c r="BC39" s="9">
        <v>15</v>
      </c>
    </row>
    <row r="40" spans="1:55" x14ac:dyDescent="0.25">
      <c r="A40" s="61">
        <v>32</v>
      </c>
      <c r="B40" s="14" t="s">
        <v>712</v>
      </c>
      <c r="C40" s="11" t="s">
        <v>447</v>
      </c>
      <c r="D40" s="15" t="s">
        <v>681</v>
      </c>
      <c r="E40" s="16" t="s">
        <v>5</v>
      </c>
      <c r="F40" s="51">
        <v>6</v>
      </c>
      <c r="H40" s="15">
        <v>32</v>
      </c>
      <c r="I40" s="10" t="s">
        <v>604</v>
      </c>
      <c r="J40" s="103" t="s">
        <v>447</v>
      </c>
      <c r="K40" s="59">
        <v>10</v>
      </c>
      <c r="L40" s="12" t="s">
        <v>155</v>
      </c>
      <c r="M40" s="51">
        <v>16</v>
      </c>
      <c r="O40" s="52">
        <v>32</v>
      </c>
      <c r="P40" s="10" t="s">
        <v>478</v>
      </c>
      <c r="Q40" s="18" t="s">
        <v>447</v>
      </c>
      <c r="R40" s="11" t="s">
        <v>444</v>
      </c>
      <c r="S40" s="12" t="s">
        <v>479</v>
      </c>
      <c r="T40" s="27">
        <v>14</v>
      </c>
      <c r="V40" s="27">
        <v>32</v>
      </c>
      <c r="W40" s="32" t="s">
        <v>381</v>
      </c>
      <c r="X40" s="25" t="s">
        <v>447</v>
      </c>
      <c r="Y40" s="33" t="s">
        <v>350</v>
      </c>
      <c r="Z40" s="34" t="s">
        <v>5</v>
      </c>
      <c r="AA40" s="27">
        <v>13</v>
      </c>
      <c r="AC40" s="27">
        <v>32</v>
      </c>
      <c r="AD40" s="32" t="s">
        <v>322</v>
      </c>
      <c r="AE40" s="25" t="s">
        <v>447</v>
      </c>
      <c r="AF40" s="33" t="s">
        <v>290</v>
      </c>
      <c r="AG40" s="34" t="s">
        <v>316</v>
      </c>
      <c r="AH40" s="27">
        <v>8</v>
      </c>
      <c r="AJ40" s="20">
        <v>32</v>
      </c>
      <c r="AK40" s="24" t="s">
        <v>236</v>
      </c>
      <c r="AL40" s="11" t="s">
        <v>447</v>
      </c>
      <c r="AM40" s="25" t="s">
        <v>202</v>
      </c>
      <c r="AN40" s="26" t="s">
        <v>56</v>
      </c>
      <c r="AO40" s="20">
        <v>22</v>
      </c>
      <c r="AQ40" s="20">
        <v>32</v>
      </c>
      <c r="AR40" s="24" t="s">
        <v>134</v>
      </c>
      <c r="AS40" s="25" t="s">
        <v>443</v>
      </c>
      <c r="AT40" s="25" t="s">
        <v>106</v>
      </c>
      <c r="AU40" s="26" t="s">
        <v>26</v>
      </c>
      <c r="AV40" s="27">
        <v>22</v>
      </c>
      <c r="AX40" s="51">
        <v>32</v>
      </c>
      <c r="AY40" s="10" t="s">
        <v>50</v>
      </c>
      <c r="AZ40" s="11" t="s">
        <v>443</v>
      </c>
      <c r="BA40" s="11" t="s">
        <v>1</v>
      </c>
      <c r="BB40" s="12" t="s">
        <v>5</v>
      </c>
      <c r="BC40" s="13">
        <v>15</v>
      </c>
    </row>
    <row r="41" spans="1:55" x14ac:dyDescent="0.25">
      <c r="A41" s="61">
        <v>33</v>
      </c>
      <c r="B41" s="14" t="s">
        <v>713</v>
      </c>
      <c r="C41" s="11" t="s">
        <v>447</v>
      </c>
      <c r="D41" s="15" t="s">
        <v>681</v>
      </c>
      <c r="E41" s="16" t="s">
        <v>203</v>
      </c>
      <c r="F41" s="51">
        <v>6</v>
      </c>
      <c r="H41" s="11">
        <v>33</v>
      </c>
      <c r="I41" s="14" t="s">
        <v>605</v>
      </c>
      <c r="J41" s="102" t="s">
        <v>443</v>
      </c>
      <c r="K41" s="59">
        <v>10</v>
      </c>
      <c r="L41" s="16" t="s">
        <v>5</v>
      </c>
      <c r="M41" s="51">
        <v>15</v>
      </c>
      <c r="O41" s="52">
        <v>33</v>
      </c>
      <c r="P41" s="24" t="s">
        <v>480</v>
      </c>
      <c r="Q41" s="27" t="s">
        <v>447</v>
      </c>
      <c r="R41" s="25" t="s">
        <v>444</v>
      </c>
      <c r="S41" s="26" t="s">
        <v>104</v>
      </c>
      <c r="T41" s="27">
        <v>14</v>
      </c>
      <c r="V41" s="27">
        <v>33</v>
      </c>
      <c r="W41" s="32" t="s">
        <v>382</v>
      </c>
      <c r="X41" s="25" t="s">
        <v>443</v>
      </c>
      <c r="Y41" s="33" t="s">
        <v>350</v>
      </c>
      <c r="Z41" s="34" t="s">
        <v>26</v>
      </c>
      <c r="AA41" s="27">
        <v>12</v>
      </c>
      <c r="AC41" s="27">
        <v>33</v>
      </c>
      <c r="AD41" s="32" t="s">
        <v>323</v>
      </c>
      <c r="AE41" s="25" t="s">
        <v>447</v>
      </c>
      <c r="AF41" s="33" t="s">
        <v>290</v>
      </c>
      <c r="AG41" s="34" t="s">
        <v>28</v>
      </c>
      <c r="AH41" s="27">
        <v>7</v>
      </c>
      <c r="AJ41" s="20">
        <v>33</v>
      </c>
      <c r="AK41" s="24" t="s">
        <v>237</v>
      </c>
      <c r="AL41" s="25" t="s">
        <v>443</v>
      </c>
      <c r="AM41" s="25" t="s">
        <v>202</v>
      </c>
      <c r="AN41" s="34" t="s">
        <v>208</v>
      </c>
      <c r="AO41" s="20">
        <v>20</v>
      </c>
      <c r="AQ41" s="20">
        <v>33</v>
      </c>
      <c r="AR41" s="24" t="s">
        <v>135</v>
      </c>
      <c r="AS41" s="25" t="s">
        <v>447</v>
      </c>
      <c r="AT41" s="25" t="s">
        <v>97</v>
      </c>
      <c r="AU41" s="26" t="s">
        <v>56</v>
      </c>
      <c r="AV41" s="27">
        <v>22</v>
      </c>
      <c r="AX41" s="51">
        <v>33</v>
      </c>
      <c r="AY41" s="10" t="s">
        <v>51</v>
      </c>
      <c r="AZ41" s="11" t="s">
        <v>447</v>
      </c>
      <c r="BA41" s="11" t="s">
        <v>52</v>
      </c>
      <c r="BB41" s="12" t="s">
        <v>8</v>
      </c>
      <c r="BC41" s="13">
        <v>15</v>
      </c>
    </row>
    <row r="42" spans="1:55" x14ac:dyDescent="0.25">
      <c r="A42" s="61">
        <v>34</v>
      </c>
      <c r="B42" s="14" t="s">
        <v>714</v>
      </c>
      <c r="C42" s="11" t="s">
        <v>447</v>
      </c>
      <c r="D42" s="15" t="s">
        <v>681</v>
      </c>
      <c r="E42" s="16" t="s">
        <v>316</v>
      </c>
      <c r="F42" s="51">
        <v>6</v>
      </c>
      <c r="H42" s="15">
        <v>34</v>
      </c>
      <c r="I42" s="14" t="s">
        <v>606</v>
      </c>
      <c r="J42" s="102" t="s">
        <v>443</v>
      </c>
      <c r="K42" s="59">
        <v>10</v>
      </c>
      <c r="L42" s="16" t="s">
        <v>203</v>
      </c>
      <c r="M42" s="51">
        <v>14</v>
      </c>
      <c r="O42" s="52">
        <v>34</v>
      </c>
      <c r="P42" s="24" t="s">
        <v>481</v>
      </c>
      <c r="Q42" s="25" t="s">
        <v>443</v>
      </c>
      <c r="R42" s="25" t="s">
        <v>444</v>
      </c>
      <c r="S42" s="26" t="s">
        <v>28</v>
      </c>
      <c r="T42" s="27">
        <v>14</v>
      </c>
      <c r="V42" s="27">
        <v>34</v>
      </c>
      <c r="W42" s="24" t="s">
        <v>383</v>
      </c>
      <c r="X42" s="25" t="s">
        <v>443</v>
      </c>
      <c r="Y42" s="25" t="s">
        <v>350</v>
      </c>
      <c r="Z42" s="26" t="s">
        <v>316</v>
      </c>
      <c r="AA42" s="27">
        <v>12</v>
      </c>
      <c r="AC42" s="27">
        <v>34</v>
      </c>
      <c r="AD42" s="32" t="s">
        <v>324</v>
      </c>
      <c r="AE42" s="25" t="s">
        <v>447</v>
      </c>
      <c r="AF42" s="33" t="s">
        <v>290</v>
      </c>
      <c r="AG42" s="34" t="s">
        <v>316</v>
      </c>
      <c r="AH42" s="27">
        <v>7</v>
      </c>
      <c r="AJ42" s="20">
        <v>34</v>
      </c>
      <c r="AK42" s="24" t="s">
        <v>238</v>
      </c>
      <c r="AL42" s="25" t="s">
        <v>443</v>
      </c>
      <c r="AM42" s="25" t="s">
        <v>207</v>
      </c>
      <c r="AN42" s="26" t="s">
        <v>26</v>
      </c>
      <c r="AO42" s="20">
        <v>19.5</v>
      </c>
      <c r="AQ42" s="20">
        <v>34</v>
      </c>
      <c r="AR42" s="24" t="s">
        <v>136</v>
      </c>
      <c r="AS42" s="25" t="s">
        <v>443</v>
      </c>
      <c r="AT42" s="25" t="s">
        <v>97</v>
      </c>
      <c r="AU42" s="26" t="s">
        <v>26</v>
      </c>
      <c r="AV42" s="27">
        <v>22</v>
      </c>
      <c r="AX42" s="51">
        <v>34</v>
      </c>
      <c r="AY42" s="10" t="s">
        <v>53</v>
      </c>
      <c r="AZ42" s="11" t="s">
        <v>443</v>
      </c>
      <c r="BA42" s="11" t="s">
        <v>7</v>
      </c>
      <c r="BB42" s="12" t="s">
        <v>5</v>
      </c>
      <c r="BC42" s="9">
        <v>14</v>
      </c>
    </row>
    <row r="43" spans="1:55" x14ac:dyDescent="0.25">
      <c r="A43" s="61">
        <v>35</v>
      </c>
      <c r="B43" s="14" t="s">
        <v>715</v>
      </c>
      <c r="C43" s="11" t="s">
        <v>447</v>
      </c>
      <c r="D43" s="15" t="s">
        <v>681</v>
      </c>
      <c r="E43" s="16" t="s">
        <v>547</v>
      </c>
      <c r="F43" s="51">
        <v>4</v>
      </c>
      <c r="H43" s="11">
        <v>35</v>
      </c>
      <c r="I43" s="14" t="s">
        <v>607</v>
      </c>
      <c r="J43" s="103" t="s">
        <v>447</v>
      </c>
      <c r="K43" s="59">
        <v>10</v>
      </c>
      <c r="L43" s="16" t="s">
        <v>2</v>
      </c>
      <c r="M43" s="18">
        <v>14</v>
      </c>
      <c r="O43" s="52">
        <v>35</v>
      </c>
      <c r="P43" s="24" t="s">
        <v>482</v>
      </c>
      <c r="Q43" s="20" t="s">
        <v>447</v>
      </c>
      <c r="R43" s="25" t="s">
        <v>444</v>
      </c>
      <c r="S43" s="26" t="s">
        <v>329</v>
      </c>
      <c r="T43" s="20">
        <v>13</v>
      </c>
      <c r="U43" s="20"/>
      <c r="V43" s="27">
        <v>35</v>
      </c>
      <c r="W43" s="32" t="s">
        <v>384</v>
      </c>
      <c r="X43" s="25" t="s">
        <v>443</v>
      </c>
      <c r="Y43" s="33" t="s">
        <v>350</v>
      </c>
      <c r="Z43" s="34" t="s">
        <v>208</v>
      </c>
      <c r="AA43" s="27">
        <v>11</v>
      </c>
      <c r="AC43" s="27">
        <v>35</v>
      </c>
      <c r="AD43" s="24" t="s">
        <v>325</v>
      </c>
      <c r="AE43" s="25" t="s">
        <v>443</v>
      </c>
      <c r="AF43" s="25" t="s">
        <v>290</v>
      </c>
      <c r="AG43" s="26" t="s">
        <v>176</v>
      </c>
      <c r="AH43" s="27">
        <v>7</v>
      </c>
      <c r="AJ43" s="20">
        <v>35</v>
      </c>
      <c r="AK43" s="24" t="s">
        <v>239</v>
      </c>
      <c r="AL43" s="11" t="s">
        <v>447</v>
      </c>
      <c r="AM43" s="25" t="s">
        <v>202</v>
      </c>
      <c r="AN43" s="26" t="s">
        <v>104</v>
      </c>
      <c r="AO43" s="20">
        <v>19</v>
      </c>
      <c r="AQ43" s="20">
        <v>35</v>
      </c>
      <c r="AR43" s="24" t="s">
        <v>137</v>
      </c>
      <c r="AS43" s="25" t="s">
        <v>447</v>
      </c>
      <c r="AT43" s="25" t="s">
        <v>97</v>
      </c>
      <c r="AU43" s="26" t="s">
        <v>28</v>
      </c>
      <c r="AV43" s="27">
        <v>20</v>
      </c>
      <c r="AX43" s="51">
        <v>35</v>
      </c>
      <c r="AY43" s="14" t="s">
        <v>54</v>
      </c>
      <c r="AZ43" s="11" t="s">
        <v>447</v>
      </c>
      <c r="BA43" s="15" t="s">
        <v>24</v>
      </c>
      <c r="BB43" s="12" t="s">
        <v>18</v>
      </c>
      <c r="BC43" s="13">
        <v>14</v>
      </c>
    </row>
    <row r="44" spans="1:55" x14ac:dyDescent="0.25">
      <c r="A44" s="61">
        <v>36</v>
      </c>
      <c r="B44" s="14" t="s">
        <v>716</v>
      </c>
      <c r="C44" s="11" t="s">
        <v>443</v>
      </c>
      <c r="D44" s="15" t="s">
        <v>681</v>
      </c>
      <c r="E44" s="16" t="s">
        <v>28</v>
      </c>
      <c r="F44" s="51">
        <v>4</v>
      </c>
      <c r="H44" s="15">
        <v>36</v>
      </c>
      <c r="I44" s="14" t="s">
        <v>608</v>
      </c>
      <c r="J44" s="103" t="s">
        <v>447</v>
      </c>
      <c r="K44" s="59">
        <v>10</v>
      </c>
      <c r="L44" s="16" t="s">
        <v>18</v>
      </c>
      <c r="M44" s="18">
        <v>12</v>
      </c>
      <c r="O44" s="52">
        <v>36</v>
      </c>
      <c r="P44" s="24" t="s">
        <v>483</v>
      </c>
      <c r="Q44" s="25" t="s">
        <v>443</v>
      </c>
      <c r="R44" s="25" t="s">
        <v>444</v>
      </c>
      <c r="S44" s="26" t="s">
        <v>104</v>
      </c>
      <c r="T44" s="27">
        <v>12</v>
      </c>
      <c r="V44" s="27">
        <v>36</v>
      </c>
      <c r="W44" s="32" t="s">
        <v>385</v>
      </c>
      <c r="X44" s="25" t="s">
        <v>443</v>
      </c>
      <c r="Y44" s="33" t="s">
        <v>350</v>
      </c>
      <c r="Z44" s="34" t="s">
        <v>8</v>
      </c>
      <c r="AA44" s="27">
        <v>11</v>
      </c>
      <c r="AC44" s="27">
        <v>36</v>
      </c>
      <c r="AD44" s="24" t="s">
        <v>326</v>
      </c>
      <c r="AE44" s="25" t="s">
        <v>447</v>
      </c>
      <c r="AF44" s="25" t="s">
        <v>290</v>
      </c>
      <c r="AG44" s="26" t="s">
        <v>56</v>
      </c>
      <c r="AH44" s="27">
        <v>7</v>
      </c>
      <c r="AJ44" s="20">
        <v>36</v>
      </c>
      <c r="AK44" s="24" t="s">
        <v>240</v>
      </c>
      <c r="AL44" s="11" t="s">
        <v>447</v>
      </c>
      <c r="AM44" s="25" t="s">
        <v>202</v>
      </c>
      <c r="AN44" s="26" t="s">
        <v>8</v>
      </c>
      <c r="AO44" s="20">
        <v>18</v>
      </c>
      <c r="AQ44" s="20">
        <v>36</v>
      </c>
      <c r="AR44" s="24" t="s">
        <v>138</v>
      </c>
      <c r="AS44" s="25" t="s">
        <v>443</v>
      </c>
      <c r="AT44" s="25" t="s">
        <v>106</v>
      </c>
      <c r="AU44" s="26" t="s">
        <v>16</v>
      </c>
      <c r="AV44" s="27">
        <v>18</v>
      </c>
      <c r="AX44" s="51">
        <v>36</v>
      </c>
      <c r="AY44" s="10" t="s">
        <v>55</v>
      </c>
      <c r="AZ44" s="11" t="s">
        <v>443</v>
      </c>
      <c r="BA44" s="11" t="s">
        <v>4</v>
      </c>
      <c r="BB44" s="12" t="s">
        <v>56</v>
      </c>
      <c r="BC44" s="13">
        <v>14</v>
      </c>
    </row>
    <row r="45" spans="1:55" x14ac:dyDescent="0.25">
      <c r="A45" s="61">
        <v>37</v>
      </c>
      <c r="B45" s="14" t="s">
        <v>717</v>
      </c>
      <c r="C45" s="11" t="s">
        <v>443</v>
      </c>
      <c r="D45" s="15" t="s">
        <v>687</v>
      </c>
      <c r="E45" s="16" t="s">
        <v>26</v>
      </c>
      <c r="F45" s="51">
        <v>3</v>
      </c>
      <c r="H45" s="11">
        <v>37</v>
      </c>
      <c r="I45" s="10" t="s">
        <v>609</v>
      </c>
      <c r="J45" s="102" t="s">
        <v>443</v>
      </c>
      <c r="K45" s="59">
        <v>10</v>
      </c>
      <c r="L45" s="12" t="s">
        <v>208</v>
      </c>
      <c r="M45" s="18">
        <v>12</v>
      </c>
      <c r="O45" s="52">
        <v>37</v>
      </c>
      <c r="P45" s="24" t="s">
        <v>484</v>
      </c>
      <c r="Q45" s="25" t="s">
        <v>443</v>
      </c>
      <c r="R45" s="25" t="s">
        <v>444</v>
      </c>
      <c r="S45" s="26" t="s">
        <v>131</v>
      </c>
      <c r="T45" s="27">
        <v>11</v>
      </c>
      <c r="V45" s="27">
        <v>37</v>
      </c>
      <c r="W45" s="24" t="s">
        <v>386</v>
      </c>
      <c r="X45" s="25" t="s">
        <v>447</v>
      </c>
      <c r="Y45" s="25" t="s">
        <v>350</v>
      </c>
      <c r="Z45" s="26" t="s">
        <v>329</v>
      </c>
      <c r="AA45" s="27">
        <v>10</v>
      </c>
      <c r="AC45" s="27">
        <v>37</v>
      </c>
      <c r="AD45" s="24" t="s">
        <v>327</v>
      </c>
      <c r="AE45" s="25" t="s">
        <v>443</v>
      </c>
      <c r="AF45" s="25" t="s">
        <v>290</v>
      </c>
      <c r="AG45" s="42" t="s">
        <v>8</v>
      </c>
      <c r="AH45" s="27">
        <v>6</v>
      </c>
      <c r="AJ45" s="20">
        <v>37</v>
      </c>
      <c r="AK45" s="24" t="s">
        <v>241</v>
      </c>
      <c r="AL45" s="11" t="s">
        <v>447</v>
      </c>
      <c r="AM45" s="25" t="s">
        <v>202</v>
      </c>
      <c r="AN45" s="26" t="s">
        <v>155</v>
      </c>
      <c r="AO45" s="20">
        <v>17</v>
      </c>
      <c r="AQ45" s="20">
        <v>37</v>
      </c>
      <c r="AR45" s="24" t="s">
        <v>139</v>
      </c>
      <c r="AS45" s="25" t="s">
        <v>443</v>
      </c>
      <c r="AT45" s="25" t="s">
        <v>106</v>
      </c>
      <c r="AU45" s="26" t="s">
        <v>5</v>
      </c>
      <c r="AV45" s="27">
        <v>18</v>
      </c>
      <c r="AX45" s="51">
        <v>37</v>
      </c>
      <c r="AY45" s="10" t="s">
        <v>57</v>
      </c>
      <c r="AZ45" s="11" t="s">
        <v>443</v>
      </c>
      <c r="BA45" s="11" t="s">
        <v>4</v>
      </c>
      <c r="BB45" s="12" t="s">
        <v>26</v>
      </c>
      <c r="BC45" s="9">
        <v>13</v>
      </c>
    </row>
    <row r="46" spans="1:55" x14ac:dyDescent="0.25">
      <c r="A46" s="61">
        <v>38</v>
      </c>
      <c r="B46" s="14" t="s">
        <v>718</v>
      </c>
      <c r="C46" s="11" t="s">
        <v>443</v>
      </c>
      <c r="D46" s="15" t="s">
        <v>681</v>
      </c>
      <c r="E46" s="16" t="s">
        <v>28</v>
      </c>
      <c r="F46" s="51">
        <v>3</v>
      </c>
      <c r="H46" s="15">
        <v>38</v>
      </c>
      <c r="I46" s="10" t="s">
        <v>610</v>
      </c>
      <c r="J46" s="103" t="s">
        <v>447</v>
      </c>
      <c r="K46" s="59">
        <v>10</v>
      </c>
      <c r="L46" s="12" t="s">
        <v>479</v>
      </c>
      <c r="M46" s="51">
        <v>11</v>
      </c>
      <c r="O46" s="52">
        <v>38</v>
      </c>
      <c r="P46" s="24" t="s">
        <v>485</v>
      </c>
      <c r="Q46" s="25" t="s">
        <v>443</v>
      </c>
      <c r="R46" s="25" t="s">
        <v>444</v>
      </c>
      <c r="S46" s="26" t="s">
        <v>104</v>
      </c>
      <c r="T46" s="27">
        <v>10</v>
      </c>
      <c r="V46" s="27">
        <v>38</v>
      </c>
      <c r="W46" s="32" t="s">
        <v>387</v>
      </c>
      <c r="X46" s="25" t="s">
        <v>447</v>
      </c>
      <c r="Y46" s="33" t="s">
        <v>350</v>
      </c>
      <c r="Z46" s="34" t="s">
        <v>104</v>
      </c>
      <c r="AA46" s="27">
        <v>9</v>
      </c>
      <c r="AC46" s="27">
        <v>38</v>
      </c>
      <c r="AD46" s="24" t="s">
        <v>328</v>
      </c>
      <c r="AE46" s="25" t="s">
        <v>447</v>
      </c>
      <c r="AF46" s="25" t="s">
        <v>290</v>
      </c>
      <c r="AG46" s="26" t="s">
        <v>329</v>
      </c>
      <c r="AH46" s="27">
        <v>5</v>
      </c>
      <c r="AJ46" s="20">
        <v>38</v>
      </c>
      <c r="AK46" s="24" t="s">
        <v>242</v>
      </c>
      <c r="AL46" s="25" t="s">
        <v>443</v>
      </c>
      <c r="AM46" s="25" t="s">
        <v>207</v>
      </c>
      <c r="AN46" s="26" t="s">
        <v>104</v>
      </c>
      <c r="AO46" s="20">
        <v>16</v>
      </c>
      <c r="AQ46" s="20">
        <v>38</v>
      </c>
      <c r="AR46" s="24" t="s">
        <v>140</v>
      </c>
      <c r="AS46" s="25" t="s">
        <v>447</v>
      </c>
      <c r="AT46" s="25" t="s">
        <v>106</v>
      </c>
      <c r="AU46" s="26" t="s">
        <v>100</v>
      </c>
      <c r="AV46" s="20">
        <v>16</v>
      </c>
      <c r="AX46" s="51">
        <v>38</v>
      </c>
      <c r="AY46" s="14" t="s">
        <v>58</v>
      </c>
      <c r="AZ46" s="11" t="s">
        <v>443</v>
      </c>
      <c r="BA46" s="15" t="s">
        <v>24</v>
      </c>
      <c r="BB46" s="16" t="s">
        <v>5</v>
      </c>
      <c r="BC46" s="9">
        <v>13</v>
      </c>
    </row>
    <row r="47" spans="1:55" x14ac:dyDescent="0.25">
      <c r="A47" s="61">
        <v>39</v>
      </c>
      <c r="B47" s="14" t="s">
        <v>719</v>
      </c>
      <c r="C47" s="11" t="s">
        <v>447</v>
      </c>
      <c r="D47" s="15" t="s">
        <v>681</v>
      </c>
      <c r="E47" s="16" t="s">
        <v>18</v>
      </c>
      <c r="F47" s="51">
        <v>3</v>
      </c>
      <c r="H47" s="11">
        <v>39</v>
      </c>
      <c r="I47" s="14" t="s">
        <v>514</v>
      </c>
      <c r="J47" s="102" t="s">
        <v>443</v>
      </c>
      <c r="K47" s="59">
        <v>10</v>
      </c>
      <c r="L47" s="16" t="s">
        <v>28</v>
      </c>
      <c r="M47" s="51">
        <v>10</v>
      </c>
      <c r="O47" s="52">
        <v>39</v>
      </c>
      <c r="P47" s="24" t="s">
        <v>486</v>
      </c>
      <c r="Q47" s="25" t="s">
        <v>443</v>
      </c>
      <c r="R47" s="25" t="s">
        <v>444</v>
      </c>
      <c r="S47" s="26" t="s">
        <v>479</v>
      </c>
      <c r="T47" s="27">
        <v>10</v>
      </c>
      <c r="V47" s="27">
        <v>39</v>
      </c>
      <c r="W47" s="24" t="s">
        <v>388</v>
      </c>
      <c r="X47" s="25" t="s">
        <v>447</v>
      </c>
      <c r="Y47" s="25" t="s">
        <v>350</v>
      </c>
      <c r="Z47" s="26" t="s">
        <v>28</v>
      </c>
      <c r="AA47" s="27">
        <v>9</v>
      </c>
      <c r="AC47" s="27">
        <v>39</v>
      </c>
      <c r="AD47" s="24" t="s">
        <v>330</v>
      </c>
      <c r="AE47" s="25" t="s">
        <v>447</v>
      </c>
      <c r="AF47" s="25" t="s">
        <v>290</v>
      </c>
      <c r="AG47" s="26" t="s">
        <v>131</v>
      </c>
      <c r="AH47" s="27">
        <v>5</v>
      </c>
      <c r="AJ47" s="20">
        <v>39</v>
      </c>
      <c r="AK47" s="14" t="s">
        <v>243</v>
      </c>
      <c r="AL47" s="11" t="s">
        <v>447</v>
      </c>
      <c r="AM47" s="15" t="s">
        <v>202</v>
      </c>
      <c r="AN47" s="16" t="s">
        <v>104</v>
      </c>
      <c r="AO47" s="20">
        <v>15</v>
      </c>
      <c r="AQ47" s="20">
        <v>39</v>
      </c>
      <c r="AR47" s="24" t="s">
        <v>141</v>
      </c>
      <c r="AS47" s="25" t="s">
        <v>447</v>
      </c>
      <c r="AT47" s="25" t="s">
        <v>106</v>
      </c>
      <c r="AU47" s="26" t="s">
        <v>26</v>
      </c>
      <c r="AV47" s="27">
        <v>16</v>
      </c>
      <c r="AX47" s="51">
        <v>39</v>
      </c>
      <c r="AY47" s="10" t="s">
        <v>59</v>
      </c>
      <c r="AZ47" s="11" t="s">
        <v>447</v>
      </c>
      <c r="BA47" s="11" t="s">
        <v>4</v>
      </c>
      <c r="BB47" s="12" t="s">
        <v>60</v>
      </c>
      <c r="BC47" s="9">
        <v>13</v>
      </c>
    </row>
    <row r="48" spans="1:55" x14ac:dyDescent="0.25">
      <c r="A48" s="61">
        <v>40</v>
      </c>
      <c r="B48" s="14" t="s">
        <v>720</v>
      </c>
      <c r="C48" s="11" t="s">
        <v>447</v>
      </c>
      <c r="D48" s="15" t="s">
        <v>687</v>
      </c>
      <c r="E48" s="16" t="s">
        <v>26</v>
      </c>
      <c r="F48" s="51">
        <v>3</v>
      </c>
      <c r="H48" s="15">
        <v>40</v>
      </c>
      <c r="I48" s="14" t="s">
        <v>611</v>
      </c>
      <c r="J48" s="103" t="s">
        <v>447</v>
      </c>
      <c r="K48" s="59">
        <v>10</v>
      </c>
      <c r="L48" s="16" t="s">
        <v>18</v>
      </c>
      <c r="M48" s="51">
        <v>10</v>
      </c>
      <c r="O48" s="52">
        <v>40</v>
      </c>
      <c r="P48" s="24" t="s">
        <v>487</v>
      </c>
      <c r="Q48" s="25" t="s">
        <v>443</v>
      </c>
      <c r="R48" s="25" t="s">
        <v>444</v>
      </c>
      <c r="S48" s="26" t="s">
        <v>5</v>
      </c>
      <c r="T48" s="20">
        <v>9</v>
      </c>
      <c r="U48" s="20"/>
      <c r="V48" s="27">
        <v>40</v>
      </c>
      <c r="W48" s="32" t="s">
        <v>389</v>
      </c>
      <c r="X48" s="25" t="s">
        <v>447</v>
      </c>
      <c r="Y48" s="33" t="s">
        <v>350</v>
      </c>
      <c r="Z48" s="34" t="s">
        <v>104</v>
      </c>
      <c r="AA48" s="27">
        <v>8</v>
      </c>
      <c r="AC48" s="27">
        <v>40</v>
      </c>
      <c r="AD48" s="24" t="s">
        <v>800</v>
      </c>
      <c r="AE48" s="25" t="s">
        <v>443</v>
      </c>
      <c r="AF48" s="33" t="s">
        <v>290</v>
      </c>
      <c r="AG48" s="34" t="s">
        <v>208</v>
      </c>
      <c r="AH48" s="27">
        <v>5</v>
      </c>
      <c r="AJ48" s="20">
        <v>40</v>
      </c>
      <c r="AK48" s="24" t="s">
        <v>244</v>
      </c>
      <c r="AL48" s="11" t="s">
        <v>447</v>
      </c>
      <c r="AM48" s="25" t="s">
        <v>202</v>
      </c>
      <c r="AN48" s="26" t="s">
        <v>16</v>
      </c>
      <c r="AO48" s="20">
        <v>14</v>
      </c>
      <c r="AQ48" s="20">
        <v>40</v>
      </c>
      <c r="AR48" s="24" t="s">
        <v>142</v>
      </c>
      <c r="AS48" s="25" t="s">
        <v>443</v>
      </c>
      <c r="AT48" s="25" t="s">
        <v>97</v>
      </c>
      <c r="AU48" s="26" t="s">
        <v>16</v>
      </c>
      <c r="AV48" s="20">
        <v>14</v>
      </c>
      <c r="AX48" s="51">
        <v>40</v>
      </c>
      <c r="AY48" s="10" t="s">
        <v>61</v>
      </c>
      <c r="AZ48" s="11" t="s">
        <v>443</v>
      </c>
      <c r="BA48" s="11" t="s">
        <v>7</v>
      </c>
      <c r="BB48" s="12" t="s">
        <v>2</v>
      </c>
      <c r="BC48" s="9">
        <v>12</v>
      </c>
    </row>
    <row r="49" spans="1:55" x14ac:dyDescent="0.25">
      <c r="A49" s="61">
        <v>41</v>
      </c>
      <c r="B49" s="14" t="s">
        <v>721</v>
      </c>
      <c r="C49" s="11" t="s">
        <v>443</v>
      </c>
      <c r="D49" s="15" t="s">
        <v>687</v>
      </c>
      <c r="E49" s="16" t="s">
        <v>316</v>
      </c>
      <c r="F49" s="51">
        <v>3</v>
      </c>
      <c r="H49" s="11">
        <v>41</v>
      </c>
      <c r="I49" s="14" t="s">
        <v>612</v>
      </c>
      <c r="J49" s="102" t="s">
        <v>443</v>
      </c>
      <c r="K49" s="59">
        <v>10</v>
      </c>
      <c r="L49" s="16" t="s">
        <v>329</v>
      </c>
      <c r="M49" s="51">
        <v>9</v>
      </c>
      <c r="O49" s="52">
        <v>41</v>
      </c>
      <c r="P49" s="24" t="s">
        <v>488</v>
      </c>
      <c r="Q49" s="27" t="s">
        <v>447</v>
      </c>
      <c r="R49" s="25" t="s">
        <v>444</v>
      </c>
      <c r="S49" s="26" t="s">
        <v>479</v>
      </c>
      <c r="T49" s="20">
        <v>9</v>
      </c>
      <c r="U49" s="20"/>
      <c r="V49" s="27">
        <v>41</v>
      </c>
      <c r="W49" s="24" t="s">
        <v>390</v>
      </c>
      <c r="X49" s="25" t="s">
        <v>443</v>
      </c>
      <c r="Y49" s="25" t="s">
        <v>350</v>
      </c>
      <c r="Z49" s="26" t="s">
        <v>56</v>
      </c>
      <c r="AA49" s="27">
        <v>7</v>
      </c>
      <c r="AC49" s="27">
        <v>41</v>
      </c>
      <c r="AD49" s="32" t="s">
        <v>331</v>
      </c>
      <c r="AE49" s="25" t="s">
        <v>447</v>
      </c>
      <c r="AF49" s="33" t="s">
        <v>290</v>
      </c>
      <c r="AG49" s="34" t="s">
        <v>155</v>
      </c>
      <c r="AH49" s="27">
        <v>4</v>
      </c>
      <c r="AJ49" s="20">
        <v>41</v>
      </c>
      <c r="AK49" s="24" t="s">
        <v>245</v>
      </c>
      <c r="AL49" s="11" t="s">
        <v>447</v>
      </c>
      <c r="AM49" s="25" t="s">
        <v>202</v>
      </c>
      <c r="AN49" s="34" t="s">
        <v>208</v>
      </c>
      <c r="AO49" s="20">
        <v>13</v>
      </c>
      <c r="AQ49" s="20">
        <v>41</v>
      </c>
      <c r="AR49" s="24" t="s">
        <v>143</v>
      </c>
      <c r="AS49" s="25" t="s">
        <v>447</v>
      </c>
      <c r="AT49" s="25" t="s">
        <v>106</v>
      </c>
      <c r="AU49" s="26" t="s">
        <v>2</v>
      </c>
      <c r="AV49" s="27">
        <v>14</v>
      </c>
      <c r="AX49" s="51">
        <v>41</v>
      </c>
      <c r="AY49" s="14" t="s">
        <v>62</v>
      </c>
      <c r="AZ49" s="11" t="s">
        <v>443</v>
      </c>
      <c r="BA49" s="15" t="s">
        <v>7</v>
      </c>
      <c r="BB49" s="16" t="s">
        <v>2</v>
      </c>
      <c r="BC49" s="13">
        <v>12</v>
      </c>
    </row>
    <row r="50" spans="1:55" x14ac:dyDescent="0.25">
      <c r="A50" s="61">
        <v>42</v>
      </c>
      <c r="B50" s="14" t="s">
        <v>722</v>
      </c>
      <c r="C50" s="11" t="s">
        <v>447</v>
      </c>
      <c r="D50" s="15" t="s">
        <v>681</v>
      </c>
      <c r="E50" s="16" t="s">
        <v>28</v>
      </c>
      <c r="F50" s="51">
        <v>2</v>
      </c>
      <c r="H50" s="15">
        <v>42</v>
      </c>
      <c r="I50" s="14" t="s">
        <v>613</v>
      </c>
      <c r="J50" s="103" t="s">
        <v>447</v>
      </c>
      <c r="K50" s="59">
        <v>10</v>
      </c>
      <c r="L50" s="16" t="s">
        <v>16</v>
      </c>
      <c r="M50" s="18">
        <v>9</v>
      </c>
      <c r="O50" s="52">
        <v>42</v>
      </c>
      <c r="P50" s="24" t="s">
        <v>489</v>
      </c>
      <c r="Q50" s="27" t="s">
        <v>447</v>
      </c>
      <c r="R50" s="25" t="s">
        <v>444</v>
      </c>
      <c r="S50" s="26" t="s">
        <v>316</v>
      </c>
      <c r="T50" s="27">
        <v>9</v>
      </c>
      <c r="V50" s="27">
        <v>42</v>
      </c>
      <c r="W50" s="41" t="s">
        <v>391</v>
      </c>
      <c r="X50" s="47" t="s">
        <v>443</v>
      </c>
      <c r="Y50" s="47" t="s">
        <v>350</v>
      </c>
      <c r="Z50" s="42" t="s">
        <v>104</v>
      </c>
      <c r="AA50" s="27">
        <v>7</v>
      </c>
      <c r="AC50" s="27">
        <v>42</v>
      </c>
      <c r="AD50" s="32" t="s">
        <v>332</v>
      </c>
      <c r="AE50" s="25" t="s">
        <v>447</v>
      </c>
      <c r="AF50" s="33" t="s">
        <v>290</v>
      </c>
      <c r="AG50" s="34" t="s">
        <v>155</v>
      </c>
      <c r="AH50" s="27">
        <v>4</v>
      </c>
      <c r="AJ50" s="20">
        <v>42</v>
      </c>
      <c r="AK50" s="24" t="s">
        <v>246</v>
      </c>
      <c r="AL50" s="25" t="s">
        <v>443</v>
      </c>
      <c r="AM50" s="25" t="s">
        <v>207</v>
      </c>
      <c r="AN50" s="26" t="s">
        <v>131</v>
      </c>
      <c r="AO50" s="20">
        <v>12</v>
      </c>
      <c r="AQ50" s="20">
        <v>42</v>
      </c>
      <c r="AR50" s="24" t="s">
        <v>144</v>
      </c>
      <c r="AS50" s="25" t="s">
        <v>447</v>
      </c>
      <c r="AT50" s="25" t="s">
        <v>99</v>
      </c>
      <c r="AU50" s="26" t="s">
        <v>131</v>
      </c>
      <c r="AV50" s="27">
        <v>14</v>
      </c>
      <c r="AX50" s="51">
        <v>42</v>
      </c>
      <c r="AY50" s="10" t="s">
        <v>63</v>
      </c>
      <c r="AZ50" s="11" t="s">
        <v>443</v>
      </c>
      <c r="BA50" s="11" t="s">
        <v>24</v>
      </c>
      <c r="BB50" s="12" t="s">
        <v>8</v>
      </c>
      <c r="BC50" s="13">
        <v>12</v>
      </c>
    </row>
    <row r="51" spans="1:55" x14ac:dyDescent="0.25">
      <c r="A51" s="61">
        <v>43</v>
      </c>
      <c r="B51" s="14" t="s">
        <v>723</v>
      </c>
      <c r="C51" s="11" t="s">
        <v>447</v>
      </c>
      <c r="D51" s="15" t="s">
        <v>681</v>
      </c>
      <c r="E51" s="16" t="s">
        <v>100</v>
      </c>
      <c r="F51" s="51">
        <v>2</v>
      </c>
      <c r="H51" s="11">
        <v>43</v>
      </c>
      <c r="I51" s="14" t="s">
        <v>614</v>
      </c>
      <c r="J51" s="103" t="s">
        <v>447</v>
      </c>
      <c r="K51" s="59">
        <v>10</v>
      </c>
      <c r="L51" s="16" t="s">
        <v>183</v>
      </c>
      <c r="M51" s="51">
        <v>8</v>
      </c>
      <c r="O51" s="52">
        <v>43</v>
      </c>
      <c r="P51" s="24" t="s">
        <v>490</v>
      </c>
      <c r="Q51" s="25" t="s">
        <v>443</v>
      </c>
      <c r="R51" s="25" t="s">
        <v>444</v>
      </c>
      <c r="S51" s="26" t="s">
        <v>56</v>
      </c>
      <c r="T51" s="27">
        <v>9</v>
      </c>
      <c r="V51" s="27">
        <v>43</v>
      </c>
      <c r="W51" s="32" t="s">
        <v>392</v>
      </c>
      <c r="X51" s="25" t="s">
        <v>447</v>
      </c>
      <c r="Y51" s="33" t="s">
        <v>350</v>
      </c>
      <c r="Z51" s="34" t="s">
        <v>316</v>
      </c>
      <c r="AA51" s="27">
        <v>7</v>
      </c>
      <c r="AC51" s="27">
        <v>43</v>
      </c>
      <c r="AD51" s="32" t="s">
        <v>333</v>
      </c>
      <c r="AE51" s="25" t="s">
        <v>443</v>
      </c>
      <c r="AF51" s="33" t="s">
        <v>290</v>
      </c>
      <c r="AG51" s="34" t="s">
        <v>8</v>
      </c>
      <c r="AH51" s="27">
        <v>3</v>
      </c>
      <c r="AJ51" s="20">
        <v>43</v>
      </c>
      <c r="AK51" s="24" t="s">
        <v>247</v>
      </c>
      <c r="AL51" s="25" t="s">
        <v>443</v>
      </c>
      <c r="AM51" s="25" t="s">
        <v>202</v>
      </c>
      <c r="AN51" s="26" t="s">
        <v>26</v>
      </c>
      <c r="AO51" s="20">
        <v>12</v>
      </c>
      <c r="AQ51" s="20">
        <v>43</v>
      </c>
      <c r="AR51" s="24" t="s">
        <v>145</v>
      </c>
      <c r="AS51" s="25" t="s">
        <v>443</v>
      </c>
      <c r="AT51" s="25" t="s">
        <v>106</v>
      </c>
      <c r="AU51" s="26" t="s">
        <v>26</v>
      </c>
      <c r="AV51" s="20">
        <v>13</v>
      </c>
      <c r="AX51" s="51">
        <v>43</v>
      </c>
      <c r="AY51" s="14" t="s">
        <v>64</v>
      </c>
      <c r="AZ51" s="11" t="s">
        <v>443</v>
      </c>
      <c r="BA51" s="15" t="s">
        <v>20</v>
      </c>
      <c r="BB51" s="16" t="s">
        <v>2</v>
      </c>
      <c r="BC51" s="9">
        <v>11</v>
      </c>
    </row>
    <row r="52" spans="1:55" x14ac:dyDescent="0.25">
      <c r="A52" s="61">
        <v>44</v>
      </c>
      <c r="B52" s="14" t="s">
        <v>724</v>
      </c>
      <c r="C52" s="11" t="s">
        <v>443</v>
      </c>
      <c r="D52" s="15" t="s">
        <v>681</v>
      </c>
      <c r="E52" s="16" t="s">
        <v>316</v>
      </c>
      <c r="F52" s="51">
        <v>2</v>
      </c>
      <c r="H52" s="15">
        <v>44</v>
      </c>
      <c r="I52" s="10" t="s">
        <v>615</v>
      </c>
      <c r="J52" s="102" t="s">
        <v>443</v>
      </c>
      <c r="K52" s="59">
        <v>10</v>
      </c>
      <c r="L52" s="12" t="s">
        <v>479</v>
      </c>
      <c r="M52" s="51">
        <v>8</v>
      </c>
      <c r="O52" s="52">
        <v>44</v>
      </c>
      <c r="P52" s="24" t="s">
        <v>491</v>
      </c>
      <c r="Q52" s="25" t="s">
        <v>447</v>
      </c>
      <c r="R52" s="52">
        <v>11</v>
      </c>
      <c r="S52" s="26" t="s">
        <v>18</v>
      </c>
      <c r="T52" s="20">
        <v>8</v>
      </c>
      <c r="U52" s="20"/>
      <c r="V52" s="27">
        <v>44</v>
      </c>
      <c r="W52" s="24" t="s">
        <v>393</v>
      </c>
      <c r="X52" s="25" t="s">
        <v>443</v>
      </c>
      <c r="Y52" s="25" t="s">
        <v>350</v>
      </c>
      <c r="Z52" s="26" t="s">
        <v>28</v>
      </c>
      <c r="AA52" s="27">
        <v>7</v>
      </c>
      <c r="AC52" s="27">
        <v>44</v>
      </c>
      <c r="AD52" s="24" t="s">
        <v>334</v>
      </c>
      <c r="AE52" s="25" t="s">
        <v>447</v>
      </c>
      <c r="AF52" s="25" t="s">
        <v>290</v>
      </c>
      <c r="AG52" s="26" t="s">
        <v>329</v>
      </c>
      <c r="AH52" s="27">
        <v>2</v>
      </c>
      <c r="AJ52" s="20">
        <v>44</v>
      </c>
      <c r="AK52" s="24" t="s">
        <v>248</v>
      </c>
      <c r="AL52" s="25" t="s">
        <v>443</v>
      </c>
      <c r="AM52" s="25" t="s">
        <v>202</v>
      </c>
      <c r="AN52" s="26" t="s">
        <v>5</v>
      </c>
      <c r="AO52" s="20">
        <v>10</v>
      </c>
      <c r="AQ52" s="20">
        <v>44</v>
      </c>
      <c r="AR52" s="24" t="s">
        <v>146</v>
      </c>
      <c r="AS52" s="25" t="s">
        <v>443</v>
      </c>
      <c r="AT52" s="25" t="s">
        <v>99</v>
      </c>
      <c r="AU52" s="26" t="s">
        <v>8</v>
      </c>
      <c r="AV52" s="27">
        <v>12</v>
      </c>
      <c r="AX52" s="51">
        <v>44</v>
      </c>
      <c r="AY52" s="10" t="s">
        <v>65</v>
      </c>
      <c r="AZ52" s="11" t="s">
        <v>443</v>
      </c>
      <c r="BA52" s="11" t="s">
        <v>39</v>
      </c>
      <c r="BB52" s="12" t="s">
        <v>5</v>
      </c>
      <c r="BC52" s="13">
        <v>11</v>
      </c>
    </row>
    <row r="53" spans="1:55" x14ac:dyDescent="0.25">
      <c r="A53" s="61">
        <v>45</v>
      </c>
      <c r="B53" s="14" t="s">
        <v>725</v>
      </c>
      <c r="C53" s="11" t="s">
        <v>447</v>
      </c>
      <c r="D53" s="15" t="s">
        <v>687</v>
      </c>
      <c r="E53" s="16" t="s">
        <v>5</v>
      </c>
      <c r="F53" s="51">
        <v>2</v>
      </c>
      <c r="H53" s="11">
        <v>45</v>
      </c>
      <c r="I53" s="10" t="s">
        <v>616</v>
      </c>
      <c r="J53" s="102" t="s">
        <v>443</v>
      </c>
      <c r="K53" s="59">
        <v>10</v>
      </c>
      <c r="L53" s="12" t="s">
        <v>479</v>
      </c>
      <c r="M53" s="51">
        <v>6</v>
      </c>
      <c r="O53" s="52">
        <v>45</v>
      </c>
      <c r="P53" s="24" t="s">
        <v>492</v>
      </c>
      <c r="Q53" s="25" t="s">
        <v>443</v>
      </c>
      <c r="R53" s="25" t="s">
        <v>444</v>
      </c>
      <c r="S53" s="26" t="s">
        <v>8</v>
      </c>
      <c r="T53" s="27">
        <v>8</v>
      </c>
      <c r="V53" s="27">
        <v>45</v>
      </c>
      <c r="W53" s="24" t="s">
        <v>394</v>
      </c>
      <c r="X53" s="25" t="s">
        <v>443</v>
      </c>
      <c r="Y53" s="25" t="s">
        <v>350</v>
      </c>
      <c r="Z53" s="26" t="s">
        <v>165</v>
      </c>
      <c r="AA53" s="27">
        <v>7</v>
      </c>
      <c r="AC53" s="27">
        <v>45</v>
      </c>
      <c r="AD53" s="24" t="s">
        <v>335</v>
      </c>
      <c r="AE53" s="25" t="s">
        <v>443</v>
      </c>
      <c r="AF53" s="25" t="s">
        <v>290</v>
      </c>
      <c r="AG53" s="26" t="s">
        <v>176</v>
      </c>
      <c r="AH53" s="27">
        <v>2</v>
      </c>
      <c r="AJ53" s="20">
        <v>45</v>
      </c>
      <c r="AK53" s="24" t="s">
        <v>249</v>
      </c>
      <c r="AL53" s="11" t="s">
        <v>447</v>
      </c>
      <c r="AM53" s="25" t="s">
        <v>207</v>
      </c>
      <c r="AN53" s="26" t="s">
        <v>16</v>
      </c>
      <c r="AO53" s="20">
        <v>10</v>
      </c>
      <c r="AQ53" s="20">
        <v>45</v>
      </c>
      <c r="AR53" s="24" t="s">
        <v>147</v>
      </c>
      <c r="AS53" s="25" t="s">
        <v>443</v>
      </c>
      <c r="AT53" s="25" t="s">
        <v>97</v>
      </c>
      <c r="AU53" s="26" t="s">
        <v>16</v>
      </c>
      <c r="AV53" s="27">
        <v>12</v>
      </c>
      <c r="AX53" s="51">
        <v>45</v>
      </c>
      <c r="AY53" s="10" t="s">
        <v>66</v>
      </c>
      <c r="AZ53" s="11" t="s">
        <v>443</v>
      </c>
      <c r="BA53" s="11" t="s">
        <v>39</v>
      </c>
      <c r="BB53" s="12" t="s">
        <v>8</v>
      </c>
      <c r="BC53" s="13">
        <v>11</v>
      </c>
    </row>
    <row r="54" spans="1:55" x14ac:dyDescent="0.25">
      <c r="A54" s="61">
        <v>46</v>
      </c>
      <c r="B54" s="14" t="s">
        <v>726</v>
      </c>
      <c r="C54" s="11" t="s">
        <v>447</v>
      </c>
      <c r="D54" s="15" t="s">
        <v>681</v>
      </c>
      <c r="E54" s="16" t="s">
        <v>183</v>
      </c>
      <c r="F54" s="51">
        <v>2</v>
      </c>
      <c r="H54" s="15">
        <v>46</v>
      </c>
      <c r="I54" s="10" t="s">
        <v>617</v>
      </c>
      <c r="J54" s="103" t="s">
        <v>447</v>
      </c>
      <c r="K54" s="59">
        <v>10</v>
      </c>
      <c r="L54" s="12" t="s">
        <v>479</v>
      </c>
      <c r="M54" s="18">
        <v>6</v>
      </c>
      <c r="O54" s="52">
        <v>46</v>
      </c>
      <c r="P54" s="24" t="s">
        <v>493</v>
      </c>
      <c r="Q54" s="27" t="s">
        <v>447</v>
      </c>
      <c r="R54" s="25" t="s">
        <v>444</v>
      </c>
      <c r="S54" s="26" t="s">
        <v>26</v>
      </c>
      <c r="T54" s="20">
        <v>7</v>
      </c>
      <c r="U54" s="20"/>
      <c r="V54" s="27">
        <v>46</v>
      </c>
      <c r="W54" s="32" t="s">
        <v>395</v>
      </c>
      <c r="X54" s="25" t="s">
        <v>443</v>
      </c>
      <c r="Y54" s="33" t="s">
        <v>350</v>
      </c>
      <c r="Z54" s="34" t="s">
        <v>2</v>
      </c>
      <c r="AA54" s="27">
        <v>6</v>
      </c>
      <c r="AC54" s="27">
        <v>46</v>
      </c>
      <c r="AD54" s="32" t="s">
        <v>336</v>
      </c>
      <c r="AE54" s="25" t="s">
        <v>443</v>
      </c>
      <c r="AF54" s="33" t="s">
        <v>290</v>
      </c>
      <c r="AG54" s="34" t="s">
        <v>155</v>
      </c>
      <c r="AH54" s="27">
        <v>2</v>
      </c>
      <c r="AJ54" s="20">
        <v>46</v>
      </c>
      <c r="AK54" s="24" t="s">
        <v>250</v>
      </c>
      <c r="AL54" s="11" t="s">
        <v>447</v>
      </c>
      <c r="AM54" s="25" t="s">
        <v>207</v>
      </c>
      <c r="AN54" s="26" t="s">
        <v>28</v>
      </c>
      <c r="AO54" s="20">
        <v>10</v>
      </c>
      <c r="AQ54" s="20">
        <v>46</v>
      </c>
      <c r="AR54" s="24" t="s">
        <v>148</v>
      </c>
      <c r="AS54" s="25" t="s">
        <v>447</v>
      </c>
      <c r="AT54" s="25" t="s">
        <v>106</v>
      </c>
      <c r="AU54" s="26" t="s">
        <v>5</v>
      </c>
      <c r="AV54" s="27">
        <v>12</v>
      </c>
      <c r="AX54" s="51">
        <v>46</v>
      </c>
      <c r="AY54" s="10" t="s">
        <v>67</v>
      </c>
      <c r="AZ54" s="11" t="s">
        <v>447</v>
      </c>
      <c r="BA54" s="11" t="s">
        <v>24</v>
      </c>
      <c r="BB54" s="12" t="s">
        <v>8</v>
      </c>
      <c r="BC54" s="13">
        <v>10</v>
      </c>
    </row>
    <row r="55" spans="1:55" x14ac:dyDescent="0.25">
      <c r="A55" s="61">
        <v>47</v>
      </c>
      <c r="B55" s="14" t="s">
        <v>727</v>
      </c>
      <c r="C55" s="11" t="s">
        <v>447</v>
      </c>
      <c r="D55" s="15" t="s">
        <v>681</v>
      </c>
      <c r="E55" s="16" t="s">
        <v>26</v>
      </c>
      <c r="F55" s="51">
        <v>2</v>
      </c>
      <c r="H55" s="11">
        <v>47</v>
      </c>
      <c r="I55" s="14" t="s">
        <v>618</v>
      </c>
      <c r="J55" s="102" t="s">
        <v>447</v>
      </c>
      <c r="K55" s="59">
        <v>10</v>
      </c>
      <c r="L55" s="16" t="s">
        <v>155</v>
      </c>
      <c r="M55" s="51">
        <v>6</v>
      </c>
      <c r="O55" s="52">
        <v>47</v>
      </c>
      <c r="P55" s="24" t="s">
        <v>494</v>
      </c>
      <c r="Q55" s="27" t="s">
        <v>447</v>
      </c>
      <c r="R55" s="25" t="s">
        <v>444</v>
      </c>
      <c r="S55" s="26" t="s">
        <v>16</v>
      </c>
      <c r="T55" s="27">
        <v>7</v>
      </c>
      <c r="V55" s="27">
        <v>47</v>
      </c>
      <c r="W55" s="24" t="s">
        <v>396</v>
      </c>
      <c r="X55" s="25" t="s">
        <v>447</v>
      </c>
      <c r="Y55" s="25" t="s">
        <v>350</v>
      </c>
      <c r="Z55" s="26" t="s">
        <v>28</v>
      </c>
      <c r="AA55" s="27">
        <v>6</v>
      </c>
      <c r="AC55" s="27">
        <v>47</v>
      </c>
      <c r="AD55" s="24" t="s">
        <v>337</v>
      </c>
      <c r="AE55" s="25" t="s">
        <v>443</v>
      </c>
      <c r="AF55" s="25" t="s">
        <v>290</v>
      </c>
      <c r="AG55" s="26" t="s">
        <v>100</v>
      </c>
      <c r="AH55" s="27">
        <v>1</v>
      </c>
      <c r="AJ55" s="20">
        <v>47</v>
      </c>
      <c r="AK55" s="24" t="s">
        <v>251</v>
      </c>
      <c r="AL55" s="11" t="s">
        <v>447</v>
      </c>
      <c r="AM55" s="25" t="s">
        <v>202</v>
      </c>
      <c r="AN55" s="26" t="s">
        <v>16</v>
      </c>
      <c r="AO55" s="20">
        <v>10</v>
      </c>
      <c r="AQ55" s="20">
        <v>47</v>
      </c>
      <c r="AR55" s="24" t="s">
        <v>149</v>
      </c>
      <c r="AS55" s="25" t="s">
        <v>447</v>
      </c>
      <c r="AT55" s="25" t="s">
        <v>99</v>
      </c>
      <c r="AU55" s="26" t="s">
        <v>72</v>
      </c>
      <c r="AV55" s="20">
        <v>11</v>
      </c>
      <c r="AX55" s="51">
        <v>47</v>
      </c>
      <c r="AY55" s="10" t="s">
        <v>68</v>
      </c>
      <c r="AZ55" s="11" t="s">
        <v>443</v>
      </c>
      <c r="BA55" s="11" t="s">
        <v>4</v>
      </c>
      <c r="BB55" s="12" t="s">
        <v>2</v>
      </c>
      <c r="BC55" s="13">
        <v>9</v>
      </c>
    </row>
    <row r="56" spans="1:55" x14ac:dyDescent="0.25">
      <c r="A56" s="61">
        <v>48</v>
      </c>
      <c r="B56" s="14" t="s">
        <v>728</v>
      </c>
      <c r="C56" s="11" t="s">
        <v>447</v>
      </c>
      <c r="D56" s="15" t="s">
        <v>681</v>
      </c>
      <c r="E56" s="16" t="s">
        <v>316</v>
      </c>
      <c r="F56" s="51">
        <v>1</v>
      </c>
      <c r="H56" s="15">
        <v>48</v>
      </c>
      <c r="I56" s="10" t="s">
        <v>619</v>
      </c>
      <c r="J56" s="11" t="s">
        <v>447</v>
      </c>
      <c r="K56" s="59">
        <v>10</v>
      </c>
      <c r="L56" s="12" t="s">
        <v>165</v>
      </c>
      <c r="M56" s="51">
        <v>5</v>
      </c>
      <c r="O56" s="52">
        <v>48</v>
      </c>
      <c r="P56" s="24" t="s">
        <v>495</v>
      </c>
      <c r="Q56" s="25" t="s">
        <v>443</v>
      </c>
      <c r="R56" s="25" t="s">
        <v>444</v>
      </c>
      <c r="S56" s="26" t="s">
        <v>155</v>
      </c>
      <c r="T56" s="27">
        <v>7</v>
      </c>
      <c r="V56" s="27">
        <v>48</v>
      </c>
      <c r="W56" s="32" t="s">
        <v>397</v>
      </c>
      <c r="X56" s="25" t="s">
        <v>447</v>
      </c>
      <c r="Y56" s="33" t="s">
        <v>350</v>
      </c>
      <c r="Z56" s="34" t="s">
        <v>28</v>
      </c>
      <c r="AA56" s="27">
        <v>6</v>
      </c>
      <c r="AC56" s="27">
        <v>48</v>
      </c>
      <c r="AD56" s="24" t="s">
        <v>338</v>
      </c>
      <c r="AE56" s="25" t="s">
        <v>443</v>
      </c>
      <c r="AF56" s="25" t="s">
        <v>290</v>
      </c>
      <c r="AG56" s="26" t="s">
        <v>183</v>
      </c>
      <c r="AH56" s="27">
        <v>1</v>
      </c>
      <c r="AJ56" s="20">
        <v>48</v>
      </c>
      <c r="AK56" s="24" t="s">
        <v>252</v>
      </c>
      <c r="AL56" s="25" t="s">
        <v>443</v>
      </c>
      <c r="AM56" s="25" t="s">
        <v>202</v>
      </c>
      <c r="AN56" s="26" t="s">
        <v>5</v>
      </c>
      <c r="AO56" s="20">
        <v>9</v>
      </c>
      <c r="AQ56" s="20">
        <v>48</v>
      </c>
      <c r="AR56" s="28" t="s">
        <v>150</v>
      </c>
      <c r="AS56" s="29" t="s">
        <v>443</v>
      </c>
      <c r="AT56" s="29" t="s">
        <v>99</v>
      </c>
      <c r="AU56" s="30" t="s">
        <v>16</v>
      </c>
      <c r="AV56" s="31">
        <v>11</v>
      </c>
      <c r="AX56" s="51">
        <v>48</v>
      </c>
      <c r="AY56" s="10" t="s">
        <v>69</v>
      </c>
      <c r="AZ56" s="11" t="s">
        <v>447</v>
      </c>
      <c r="BA56" s="11" t="s">
        <v>70</v>
      </c>
      <c r="BB56" s="12" t="s">
        <v>2</v>
      </c>
      <c r="BC56" s="13">
        <v>9</v>
      </c>
    </row>
    <row r="57" spans="1:55" x14ac:dyDescent="0.25">
      <c r="A57" s="61">
        <v>49</v>
      </c>
      <c r="B57" s="14" t="s">
        <v>729</v>
      </c>
      <c r="C57" s="11" t="s">
        <v>443</v>
      </c>
      <c r="D57" s="15" t="s">
        <v>687</v>
      </c>
      <c r="E57" s="16" t="s">
        <v>26</v>
      </c>
      <c r="F57" s="51">
        <v>1</v>
      </c>
      <c r="H57" s="11">
        <v>49</v>
      </c>
      <c r="I57" s="10" t="s">
        <v>620</v>
      </c>
      <c r="J57" s="103" t="s">
        <v>447</v>
      </c>
      <c r="K57" s="59">
        <v>10</v>
      </c>
      <c r="L57" s="12" t="s">
        <v>26</v>
      </c>
      <c r="M57" s="18">
        <v>5</v>
      </c>
      <c r="O57" s="52">
        <v>49</v>
      </c>
      <c r="P57" s="24" t="s">
        <v>496</v>
      </c>
      <c r="Q57" s="27" t="s">
        <v>447</v>
      </c>
      <c r="R57" s="25" t="s">
        <v>444</v>
      </c>
      <c r="S57" s="26" t="s">
        <v>479</v>
      </c>
      <c r="T57" s="20">
        <v>6</v>
      </c>
      <c r="U57" s="20"/>
      <c r="V57" s="27">
        <v>49</v>
      </c>
      <c r="W57" s="32" t="s">
        <v>398</v>
      </c>
      <c r="X57" s="25" t="s">
        <v>443</v>
      </c>
      <c r="Y57" s="33" t="s">
        <v>350</v>
      </c>
      <c r="Z57" s="34" t="s">
        <v>26</v>
      </c>
      <c r="AA57" s="27">
        <v>6</v>
      </c>
      <c r="AC57" s="27">
        <v>49</v>
      </c>
      <c r="AD57" s="41" t="s">
        <v>339</v>
      </c>
      <c r="AE57" s="25" t="s">
        <v>447</v>
      </c>
      <c r="AF57" s="47" t="s">
        <v>290</v>
      </c>
      <c r="AG57" s="42" t="s">
        <v>18</v>
      </c>
      <c r="AH57" s="27">
        <v>1</v>
      </c>
      <c r="AJ57" s="20">
        <v>49</v>
      </c>
      <c r="AK57" s="24" t="s">
        <v>253</v>
      </c>
      <c r="AL57" s="25" t="s">
        <v>443</v>
      </c>
      <c r="AM57" s="25" t="s">
        <v>202</v>
      </c>
      <c r="AN57" s="26" t="s">
        <v>26</v>
      </c>
      <c r="AO57" s="20">
        <v>9</v>
      </c>
      <c r="AQ57" s="20">
        <v>49</v>
      </c>
      <c r="AR57" s="24" t="s">
        <v>151</v>
      </c>
      <c r="AS57" s="25" t="s">
        <v>443</v>
      </c>
      <c r="AT57" s="25" t="s">
        <v>106</v>
      </c>
      <c r="AU57" s="26" t="s">
        <v>56</v>
      </c>
      <c r="AV57" s="27">
        <v>11</v>
      </c>
      <c r="AX57" s="51">
        <v>49</v>
      </c>
      <c r="AY57" s="14" t="s">
        <v>71</v>
      </c>
      <c r="AZ57" s="11" t="s">
        <v>447</v>
      </c>
      <c r="BA57" s="15" t="s">
        <v>1</v>
      </c>
      <c r="BB57" s="16" t="s">
        <v>72</v>
      </c>
      <c r="BC57" s="13">
        <v>9</v>
      </c>
    </row>
    <row r="58" spans="1:55" x14ac:dyDescent="0.25">
      <c r="A58" s="61">
        <v>50</v>
      </c>
      <c r="B58" s="14" t="s">
        <v>730</v>
      </c>
      <c r="C58" s="11" t="s">
        <v>447</v>
      </c>
      <c r="D58" s="15" t="s">
        <v>681</v>
      </c>
      <c r="E58" s="16" t="s">
        <v>28</v>
      </c>
      <c r="F58" s="51">
        <v>1</v>
      </c>
      <c r="H58" s="15">
        <v>50</v>
      </c>
      <c r="I58" s="10" t="s">
        <v>621</v>
      </c>
      <c r="J58" s="103" t="s">
        <v>447</v>
      </c>
      <c r="K58" s="59">
        <v>10</v>
      </c>
      <c r="L58" s="12" t="s">
        <v>479</v>
      </c>
      <c r="M58" s="51">
        <v>4</v>
      </c>
      <c r="O58" s="52">
        <v>50</v>
      </c>
      <c r="P58" s="24" t="s">
        <v>497</v>
      </c>
      <c r="Q58" s="27" t="s">
        <v>447</v>
      </c>
      <c r="R58" s="25" t="s">
        <v>444</v>
      </c>
      <c r="S58" s="26" t="s">
        <v>18</v>
      </c>
      <c r="T58" s="20">
        <v>6</v>
      </c>
      <c r="U58" s="20"/>
      <c r="V58" s="27">
        <v>50</v>
      </c>
      <c r="W58" s="32" t="s">
        <v>399</v>
      </c>
      <c r="X58" s="25" t="s">
        <v>447</v>
      </c>
      <c r="Y58" s="33" t="s">
        <v>350</v>
      </c>
      <c r="Z58" s="34" t="s">
        <v>165</v>
      </c>
      <c r="AA58" s="27">
        <v>6</v>
      </c>
      <c r="AC58" s="27">
        <v>50</v>
      </c>
      <c r="AD58" s="24" t="s">
        <v>340</v>
      </c>
      <c r="AE58" s="25" t="s">
        <v>447</v>
      </c>
      <c r="AF58" s="25" t="s">
        <v>290</v>
      </c>
      <c r="AG58" s="26" t="s">
        <v>60</v>
      </c>
      <c r="AH58" s="27">
        <v>0</v>
      </c>
      <c r="AJ58" s="20">
        <v>50</v>
      </c>
      <c r="AK58" s="32" t="s">
        <v>254</v>
      </c>
      <c r="AL58" s="11" t="s">
        <v>447</v>
      </c>
      <c r="AM58" s="33" t="s">
        <v>202</v>
      </c>
      <c r="AN58" s="34" t="s">
        <v>56</v>
      </c>
      <c r="AO58" s="20">
        <v>7</v>
      </c>
      <c r="AQ58" s="20">
        <v>50</v>
      </c>
      <c r="AR58" s="32" t="s">
        <v>152</v>
      </c>
      <c r="AS58" s="25" t="s">
        <v>447</v>
      </c>
      <c r="AT58" s="33" t="s">
        <v>99</v>
      </c>
      <c r="AU58" s="34" t="s">
        <v>28</v>
      </c>
      <c r="AV58" s="27">
        <v>10</v>
      </c>
      <c r="AX58" s="51">
        <v>50</v>
      </c>
      <c r="AY58" s="10" t="s">
        <v>73</v>
      </c>
      <c r="AZ58" s="11" t="s">
        <v>443</v>
      </c>
      <c r="BA58" s="11" t="s">
        <v>52</v>
      </c>
      <c r="BB58" s="12" t="s">
        <v>26</v>
      </c>
      <c r="BC58" s="9">
        <v>8</v>
      </c>
    </row>
    <row r="59" spans="1:55" x14ac:dyDescent="0.25">
      <c r="A59" s="61">
        <v>51</v>
      </c>
      <c r="B59" s="14" t="s">
        <v>731</v>
      </c>
      <c r="C59" s="11" t="s">
        <v>447</v>
      </c>
      <c r="D59" s="15" t="s">
        <v>687</v>
      </c>
      <c r="E59" s="16" t="s">
        <v>26</v>
      </c>
      <c r="F59" s="51">
        <v>1</v>
      </c>
      <c r="H59" s="11">
        <v>51</v>
      </c>
      <c r="I59" s="10" t="s">
        <v>622</v>
      </c>
      <c r="J59" s="102" t="s">
        <v>443</v>
      </c>
      <c r="K59" s="59">
        <v>10</v>
      </c>
      <c r="L59" s="12" t="s">
        <v>28</v>
      </c>
      <c r="M59" s="18">
        <v>4</v>
      </c>
      <c r="O59" s="52">
        <v>51</v>
      </c>
      <c r="P59" s="24" t="s">
        <v>498</v>
      </c>
      <c r="Q59" s="25" t="s">
        <v>443</v>
      </c>
      <c r="R59" s="25" t="s">
        <v>444</v>
      </c>
      <c r="S59" s="26" t="s">
        <v>28</v>
      </c>
      <c r="T59" s="27">
        <v>6</v>
      </c>
      <c r="V59" s="27">
        <v>51</v>
      </c>
      <c r="W59" s="32" t="s">
        <v>400</v>
      </c>
      <c r="X59" s="25" t="s">
        <v>447</v>
      </c>
      <c r="Y59" s="33" t="s">
        <v>350</v>
      </c>
      <c r="Z59" s="34" t="s">
        <v>131</v>
      </c>
      <c r="AA59" s="27">
        <v>5</v>
      </c>
      <c r="AC59" s="27">
        <v>51</v>
      </c>
      <c r="AD59" s="24" t="s">
        <v>341</v>
      </c>
      <c r="AE59" s="25" t="s">
        <v>443</v>
      </c>
      <c r="AF59" s="25" t="s">
        <v>290</v>
      </c>
      <c r="AG59" s="26" t="s">
        <v>183</v>
      </c>
      <c r="AH59" s="27">
        <v>0</v>
      </c>
      <c r="AJ59" s="20">
        <v>51</v>
      </c>
      <c r="AK59" s="24" t="s">
        <v>255</v>
      </c>
      <c r="AL59" s="11" t="s">
        <v>447</v>
      </c>
      <c r="AM59" s="25" t="s">
        <v>207</v>
      </c>
      <c r="AN59" s="26" t="s">
        <v>8</v>
      </c>
      <c r="AO59" s="20">
        <v>6</v>
      </c>
      <c r="AQ59" s="20">
        <v>51</v>
      </c>
      <c r="AR59" s="24" t="s">
        <v>153</v>
      </c>
      <c r="AS59" s="25" t="s">
        <v>443</v>
      </c>
      <c r="AT59" s="25" t="s">
        <v>97</v>
      </c>
      <c r="AU59" s="26" t="s">
        <v>131</v>
      </c>
      <c r="AV59" s="27">
        <v>9</v>
      </c>
      <c r="AX59" s="51">
        <v>51</v>
      </c>
      <c r="AY59" s="10" t="s">
        <v>74</v>
      </c>
      <c r="AZ59" s="11" t="s">
        <v>443</v>
      </c>
      <c r="BA59" s="11" t="s">
        <v>4</v>
      </c>
      <c r="BB59" s="12" t="s">
        <v>2</v>
      </c>
      <c r="BC59" s="13">
        <v>7</v>
      </c>
    </row>
    <row r="60" spans="1:55" x14ac:dyDescent="0.25">
      <c r="A60" s="61">
        <v>52</v>
      </c>
      <c r="B60" s="14" t="s">
        <v>732</v>
      </c>
      <c r="C60" s="11" t="s">
        <v>443</v>
      </c>
      <c r="D60" s="15" t="s">
        <v>681</v>
      </c>
      <c r="E60" s="16" t="s">
        <v>547</v>
      </c>
      <c r="F60" s="51">
        <v>1</v>
      </c>
      <c r="H60" s="15">
        <v>52</v>
      </c>
      <c r="I60" s="10" t="s">
        <v>623</v>
      </c>
      <c r="J60" s="103" t="s">
        <v>447</v>
      </c>
      <c r="K60" s="59">
        <v>10</v>
      </c>
      <c r="L60" s="12" t="s">
        <v>479</v>
      </c>
      <c r="M60" s="51">
        <v>4</v>
      </c>
      <c r="O60" s="52">
        <v>52</v>
      </c>
      <c r="P60" s="24" t="s">
        <v>499</v>
      </c>
      <c r="Q60" s="27" t="s">
        <v>447</v>
      </c>
      <c r="R60" s="25" t="s">
        <v>444</v>
      </c>
      <c r="S60" s="26" t="s">
        <v>18</v>
      </c>
      <c r="T60" s="20">
        <v>5</v>
      </c>
      <c r="U60" s="20"/>
      <c r="V60" s="27">
        <v>52</v>
      </c>
      <c r="W60" s="32" t="s">
        <v>401</v>
      </c>
      <c r="X60" s="25" t="s">
        <v>447</v>
      </c>
      <c r="Y60" s="33" t="s">
        <v>350</v>
      </c>
      <c r="Z60" s="34" t="s">
        <v>8</v>
      </c>
      <c r="AA60" s="27">
        <v>5</v>
      </c>
      <c r="AC60" s="27">
        <v>52</v>
      </c>
      <c r="AD60" s="32" t="s">
        <v>342</v>
      </c>
      <c r="AE60" s="25" t="s">
        <v>443</v>
      </c>
      <c r="AF60" s="33" t="s">
        <v>290</v>
      </c>
      <c r="AG60" s="34" t="s">
        <v>208</v>
      </c>
      <c r="AH60" s="27">
        <v>0</v>
      </c>
      <c r="AJ60" s="20">
        <v>52</v>
      </c>
      <c r="AK60" s="24" t="s">
        <v>256</v>
      </c>
      <c r="AL60" s="25" t="s">
        <v>443</v>
      </c>
      <c r="AM60" s="25" t="s">
        <v>207</v>
      </c>
      <c r="AN60" s="26" t="s">
        <v>26</v>
      </c>
      <c r="AO60" s="20">
        <v>6</v>
      </c>
      <c r="AQ60" s="20">
        <v>52</v>
      </c>
      <c r="AR60" s="24" t="s">
        <v>154</v>
      </c>
      <c r="AS60" s="25" t="s">
        <v>443</v>
      </c>
      <c r="AT60" s="25" t="s">
        <v>106</v>
      </c>
      <c r="AU60" s="26" t="s">
        <v>155</v>
      </c>
      <c r="AV60" s="27">
        <v>9</v>
      </c>
      <c r="AX60" s="51">
        <v>52</v>
      </c>
      <c r="AY60" s="10" t="s">
        <v>75</v>
      </c>
      <c r="AZ60" s="11" t="s">
        <v>443</v>
      </c>
      <c r="BA60" s="11" t="s">
        <v>1</v>
      </c>
      <c r="BB60" s="12" t="s">
        <v>72</v>
      </c>
      <c r="BC60" s="13">
        <v>7</v>
      </c>
    </row>
    <row r="61" spans="1:55" x14ac:dyDescent="0.25">
      <c r="A61" s="61">
        <v>53</v>
      </c>
      <c r="B61" s="14" t="s">
        <v>733</v>
      </c>
      <c r="C61" s="11" t="s">
        <v>443</v>
      </c>
      <c r="D61" s="15" t="s">
        <v>681</v>
      </c>
      <c r="E61" s="16" t="s">
        <v>329</v>
      </c>
      <c r="F61" s="51">
        <v>1</v>
      </c>
      <c r="H61" s="11">
        <v>53</v>
      </c>
      <c r="I61" s="14" t="s">
        <v>624</v>
      </c>
      <c r="J61" s="102" t="s">
        <v>443</v>
      </c>
      <c r="K61" s="59">
        <v>10</v>
      </c>
      <c r="L61" s="16" t="s">
        <v>316</v>
      </c>
      <c r="M61" s="51">
        <v>4</v>
      </c>
      <c r="O61" s="52">
        <v>53</v>
      </c>
      <c r="P61" s="24" t="s">
        <v>500</v>
      </c>
      <c r="Q61" s="25" t="s">
        <v>443</v>
      </c>
      <c r="R61" s="25" t="s">
        <v>444</v>
      </c>
      <c r="S61" s="26" t="s">
        <v>16</v>
      </c>
      <c r="T61" s="27">
        <v>5</v>
      </c>
      <c r="V61" s="27">
        <v>53</v>
      </c>
      <c r="W61" s="32" t="s">
        <v>402</v>
      </c>
      <c r="X61" s="25" t="s">
        <v>447</v>
      </c>
      <c r="Y61" s="33" t="s">
        <v>350</v>
      </c>
      <c r="Z61" s="34" t="s">
        <v>165</v>
      </c>
      <c r="AA61" s="27">
        <v>5</v>
      </c>
      <c r="AC61" s="27">
        <v>53</v>
      </c>
      <c r="AD61" s="32" t="s">
        <v>343</v>
      </c>
      <c r="AE61" s="25" t="s">
        <v>443</v>
      </c>
      <c r="AF61" s="33" t="s">
        <v>290</v>
      </c>
      <c r="AG61" s="34" t="s">
        <v>203</v>
      </c>
      <c r="AH61" s="27">
        <v>0</v>
      </c>
      <c r="AJ61" s="20">
        <v>53</v>
      </c>
      <c r="AK61" s="24" t="s">
        <v>257</v>
      </c>
      <c r="AL61" s="11" t="s">
        <v>447</v>
      </c>
      <c r="AM61" s="25" t="s">
        <v>207</v>
      </c>
      <c r="AN61" s="26" t="s">
        <v>72</v>
      </c>
      <c r="AO61" s="20">
        <v>6</v>
      </c>
      <c r="AQ61" s="20">
        <v>53</v>
      </c>
      <c r="AR61" s="24" t="s">
        <v>156</v>
      </c>
      <c r="AS61" s="25" t="s">
        <v>447</v>
      </c>
      <c r="AT61" s="25" t="s">
        <v>106</v>
      </c>
      <c r="AU61" s="26" t="s">
        <v>8</v>
      </c>
      <c r="AV61" s="20">
        <v>8</v>
      </c>
      <c r="AX61" s="51">
        <v>53</v>
      </c>
      <c r="AY61" s="14" t="s">
        <v>76</v>
      </c>
      <c r="AZ61" s="11" t="s">
        <v>443</v>
      </c>
      <c r="BA61" s="15" t="s">
        <v>39</v>
      </c>
      <c r="BB61" s="16" t="s">
        <v>28</v>
      </c>
      <c r="BC61" s="13">
        <v>7</v>
      </c>
    </row>
    <row r="62" spans="1:55" x14ac:dyDescent="0.25">
      <c r="A62" s="61">
        <v>54</v>
      </c>
      <c r="B62" s="14" t="s">
        <v>734</v>
      </c>
      <c r="C62" s="11" t="s">
        <v>447</v>
      </c>
      <c r="D62" s="15" t="s">
        <v>687</v>
      </c>
      <c r="E62" s="16" t="s">
        <v>329</v>
      </c>
      <c r="F62" s="51">
        <v>0</v>
      </c>
      <c r="H62" s="15">
        <v>54</v>
      </c>
      <c r="I62" s="14" t="s">
        <v>625</v>
      </c>
      <c r="J62" s="103" t="s">
        <v>447</v>
      </c>
      <c r="K62" s="59">
        <v>10</v>
      </c>
      <c r="L62" s="16" t="s">
        <v>56</v>
      </c>
      <c r="M62" s="51">
        <v>4</v>
      </c>
      <c r="O62" s="52">
        <v>54</v>
      </c>
      <c r="P62" s="24" t="s">
        <v>501</v>
      </c>
      <c r="Q62" s="25" t="s">
        <v>443</v>
      </c>
      <c r="R62" s="25" t="s">
        <v>444</v>
      </c>
      <c r="S62" s="26" t="s">
        <v>479</v>
      </c>
      <c r="T62" s="27">
        <v>4</v>
      </c>
      <c r="V62" s="27">
        <v>54</v>
      </c>
      <c r="W62" s="32" t="s">
        <v>403</v>
      </c>
      <c r="X62" s="25" t="s">
        <v>447</v>
      </c>
      <c r="Y62" s="33" t="s">
        <v>350</v>
      </c>
      <c r="Z62" s="34" t="s">
        <v>26</v>
      </c>
      <c r="AA62" s="27">
        <v>4</v>
      </c>
      <c r="AC62" s="27">
        <v>54</v>
      </c>
      <c r="AD62" s="41" t="s">
        <v>344</v>
      </c>
      <c r="AE62" s="25" t="s">
        <v>447</v>
      </c>
      <c r="AF62" s="47" t="s">
        <v>290</v>
      </c>
      <c r="AG62" s="42" t="s">
        <v>131</v>
      </c>
      <c r="AH62" s="27">
        <v>0</v>
      </c>
      <c r="AJ62" s="20">
        <v>54</v>
      </c>
      <c r="AK62" s="32" t="s">
        <v>258</v>
      </c>
      <c r="AL62" s="25" t="s">
        <v>443</v>
      </c>
      <c r="AM62" s="33" t="s">
        <v>207</v>
      </c>
      <c r="AN62" s="34" t="s">
        <v>14</v>
      </c>
      <c r="AO62" s="20">
        <v>5</v>
      </c>
      <c r="AQ62" s="20">
        <v>54</v>
      </c>
      <c r="AR62" s="24" t="s">
        <v>157</v>
      </c>
      <c r="AS62" s="25" t="s">
        <v>447</v>
      </c>
      <c r="AT62" s="25" t="s">
        <v>106</v>
      </c>
      <c r="AU62" s="26" t="s">
        <v>155</v>
      </c>
      <c r="AV62" s="27">
        <v>8</v>
      </c>
      <c r="AX62" s="51">
        <v>54</v>
      </c>
      <c r="AY62" s="10" t="s">
        <v>77</v>
      </c>
      <c r="AZ62" s="11" t="s">
        <v>443</v>
      </c>
      <c r="BA62" s="11" t="s">
        <v>22</v>
      </c>
      <c r="BB62" s="12" t="s">
        <v>2</v>
      </c>
      <c r="BC62" s="13">
        <v>6</v>
      </c>
    </row>
    <row r="63" spans="1:55" x14ac:dyDescent="0.25">
      <c r="A63" s="61">
        <v>55</v>
      </c>
      <c r="B63" s="14" t="s">
        <v>735</v>
      </c>
      <c r="C63" s="11" t="s">
        <v>447</v>
      </c>
      <c r="D63" s="15" t="s">
        <v>681</v>
      </c>
      <c r="E63" s="16" t="s">
        <v>26</v>
      </c>
      <c r="F63" s="51">
        <v>0</v>
      </c>
      <c r="H63" s="11">
        <v>55</v>
      </c>
      <c r="I63" s="10" t="s">
        <v>626</v>
      </c>
      <c r="J63" s="11" t="s">
        <v>447</v>
      </c>
      <c r="K63" s="59">
        <v>10</v>
      </c>
      <c r="L63" s="12" t="s">
        <v>16</v>
      </c>
      <c r="M63" s="51">
        <v>3</v>
      </c>
      <c r="O63" s="52">
        <v>55</v>
      </c>
      <c r="P63" s="24" t="s">
        <v>502</v>
      </c>
      <c r="Q63" s="25" t="s">
        <v>443</v>
      </c>
      <c r="R63" s="25" t="s">
        <v>444</v>
      </c>
      <c r="S63" s="26" t="s">
        <v>479</v>
      </c>
      <c r="T63" s="27">
        <v>4</v>
      </c>
      <c r="V63" s="27">
        <v>55</v>
      </c>
      <c r="W63" s="32" t="s">
        <v>404</v>
      </c>
      <c r="X63" s="25" t="s">
        <v>447</v>
      </c>
      <c r="Y63" s="33" t="s">
        <v>350</v>
      </c>
      <c r="Z63" s="34" t="s">
        <v>165</v>
      </c>
      <c r="AA63" s="27">
        <v>4</v>
      </c>
      <c r="AC63" s="27">
        <v>55</v>
      </c>
      <c r="AD63" s="41" t="s">
        <v>345</v>
      </c>
      <c r="AE63" s="47" t="s">
        <v>443</v>
      </c>
      <c r="AF63" s="47" t="s">
        <v>290</v>
      </c>
      <c r="AG63" s="42" t="s">
        <v>208</v>
      </c>
      <c r="AH63" s="27">
        <v>0</v>
      </c>
      <c r="AJ63" s="20">
        <v>55</v>
      </c>
      <c r="AK63" s="24" t="s">
        <v>259</v>
      </c>
      <c r="AL63" s="25" t="s">
        <v>443</v>
      </c>
      <c r="AM63" s="25" t="s">
        <v>202</v>
      </c>
      <c r="AN63" s="26" t="s">
        <v>5</v>
      </c>
      <c r="AO63" s="20">
        <v>5</v>
      </c>
      <c r="AQ63" s="20">
        <v>55</v>
      </c>
      <c r="AR63" s="24" t="s">
        <v>158</v>
      </c>
      <c r="AS63" s="25" t="s">
        <v>443</v>
      </c>
      <c r="AT63" s="25" t="s">
        <v>97</v>
      </c>
      <c r="AU63" s="26" t="s">
        <v>26</v>
      </c>
      <c r="AV63" s="27">
        <v>8</v>
      </c>
      <c r="AX63" s="51">
        <v>55</v>
      </c>
      <c r="AY63" s="10" t="s">
        <v>78</v>
      </c>
      <c r="AZ63" s="11" t="s">
        <v>443</v>
      </c>
      <c r="BA63" s="11" t="s">
        <v>24</v>
      </c>
      <c r="BB63" s="12" t="s">
        <v>5</v>
      </c>
      <c r="BC63" s="13">
        <v>6</v>
      </c>
    </row>
    <row r="64" spans="1:55" x14ac:dyDescent="0.25">
      <c r="A64" s="61">
        <v>56</v>
      </c>
      <c r="B64" s="14" t="s">
        <v>736</v>
      </c>
      <c r="C64" s="11" t="s">
        <v>447</v>
      </c>
      <c r="D64" s="15" t="s">
        <v>687</v>
      </c>
      <c r="E64" s="16" t="s">
        <v>329</v>
      </c>
      <c r="F64" s="51">
        <v>0</v>
      </c>
      <c r="H64" s="15">
        <v>56</v>
      </c>
      <c r="I64" s="14" t="s">
        <v>627</v>
      </c>
      <c r="J64" s="102" t="s">
        <v>447</v>
      </c>
      <c r="K64" s="59">
        <v>10</v>
      </c>
      <c r="L64" s="16" t="s">
        <v>329</v>
      </c>
      <c r="M64" s="51">
        <v>3</v>
      </c>
      <c r="O64" s="52">
        <v>56</v>
      </c>
      <c r="P64" s="24" t="s">
        <v>503</v>
      </c>
      <c r="Q64" s="27" t="s">
        <v>447</v>
      </c>
      <c r="R64" s="25" t="s">
        <v>444</v>
      </c>
      <c r="S64" s="26" t="s">
        <v>56</v>
      </c>
      <c r="T64" s="27">
        <v>4</v>
      </c>
      <c r="V64" s="27">
        <v>56</v>
      </c>
      <c r="W64" s="24" t="s">
        <v>405</v>
      </c>
      <c r="X64" s="25" t="s">
        <v>443</v>
      </c>
      <c r="Y64" s="25" t="s">
        <v>350</v>
      </c>
      <c r="Z64" s="26" t="s">
        <v>329</v>
      </c>
      <c r="AA64" s="27">
        <v>4</v>
      </c>
      <c r="AC64" s="27">
        <v>56</v>
      </c>
      <c r="AD64" s="24" t="s">
        <v>346</v>
      </c>
      <c r="AE64" s="25" t="s">
        <v>447</v>
      </c>
      <c r="AF64" s="25" t="s">
        <v>290</v>
      </c>
      <c r="AG64" s="26" t="s">
        <v>14</v>
      </c>
      <c r="AH64" s="27">
        <v>0</v>
      </c>
      <c r="AJ64" s="20">
        <v>56</v>
      </c>
      <c r="AK64" s="24" t="s">
        <v>260</v>
      </c>
      <c r="AL64" s="25" t="s">
        <v>443</v>
      </c>
      <c r="AM64" s="25" t="s">
        <v>207</v>
      </c>
      <c r="AN64" s="26" t="s">
        <v>26</v>
      </c>
      <c r="AO64" s="20">
        <v>5</v>
      </c>
      <c r="AQ64" s="20">
        <v>56</v>
      </c>
      <c r="AR64" s="24" t="s">
        <v>159</v>
      </c>
      <c r="AS64" s="25" t="s">
        <v>447</v>
      </c>
      <c r="AT64" s="25" t="s">
        <v>106</v>
      </c>
      <c r="AU64" s="26" t="s">
        <v>100</v>
      </c>
      <c r="AV64" s="27">
        <v>8</v>
      </c>
      <c r="AX64" s="51">
        <v>56</v>
      </c>
      <c r="AY64" s="10" t="s">
        <v>79</v>
      </c>
      <c r="AZ64" s="11" t="s">
        <v>443</v>
      </c>
      <c r="BA64" s="11" t="s">
        <v>52</v>
      </c>
      <c r="BB64" s="12" t="s">
        <v>18</v>
      </c>
      <c r="BC64" s="13">
        <v>4</v>
      </c>
    </row>
    <row r="65" spans="1:55" x14ac:dyDescent="0.25">
      <c r="A65" s="61">
        <v>57</v>
      </c>
      <c r="B65" s="14" t="s">
        <v>737</v>
      </c>
      <c r="C65" s="11" t="s">
        <v>447</v>
      </c>
      <c r="D65" s="15" t="s">
        <v>701</v>
      </c>
      <c r="E65" s="16" t="s">
        <v>316</v>
      </c>
      <c r="F65" s="51">
        <v>0</v>
      </c>
      <c r="H65" s="11">
        <v>57</v>
      </c>
      <c r="I65" s="14" t="s">
        <v>628</v>
      </c>
      <c r="J65" s="102" t="s">
        <v>443</v>
      </c>
      <c r="K65" s="59">
        <v>10</v>
      </c>
      <c r="L65" s="16" t="s">
        <v>104</v>
      </c>
      <c r="M65" s="51">
        <v>3</v>
      </c>
      <c r="O65" s="52">
        <v>57</v>
      </c>
      <c r="P65" s="24" t="s">
        <v>136</v>
      </c>
      <c r="Q65" s="25" t="s">
        <v>443</v>
      </c>
      <c r="R65" s="25" t="s">
        <v>444</v>
      </c>
      <c r="S65" s="26" t="s">
        <v>329</v>
      </c>
      <c r="T65" s="27">
        <v>4</v>
      </c>
      <c r="V65" s="27">
        <v>57</v>
      </c>
      <c r="W65" s="24" t="s">
        <v>406</v>
      </c>
      <c r="X65" s="25" t="s">
        <v>443</v>
      </c>
      <c r="Y65" s="25" t="s">
        <v>350</v>
      </c>
      <c r="Z65" s="26" t="s">
        <v>56</v>
      </c>
      <c r="AA65" s="27">
        <v>4</v>
      </c>
      <c r="AC65" s="27">
        <v>57</v>
      </c>
      <c r="AD65" s="24" t="s">
        <v>347</v>
      </c>
      <c r="AE65" s="25" t="s">
        <v>443</v>
      </c>
      <c r="AF65" s="25" t="s">
        <v>290</v>
      </c>
      <c r="AG65" s="26" t="s">
        <v>183</v>
      </c>
      <c r="AH65" s="27">
        <v>0</v>
      </c>
      <c r="AJ65" s="20">
        <v>57</v>
      </c>
      <c r="AK65" s="24" t="s">
        <v>261</v>
      </c>
      <c r="AL65" s="11" t="s">
        <v>447</v>
      </c>
      <c r="AM65" s="25" t="s">
        <v>202</v>
      </c>
      <c r="AN65" s="26" t="s">
        <v>8</v>
      </c>
      <c r="AO65" s="20">
        <v>4</v>
      </c>
      <c r="AQ65" s="20">
        <v>57</v>
      </c>
      <c r="AR65" s="24" t="s">
        <v>160</v>
      </c>
      <c r="AS65" s="25" t="s">
        <v>443</v>
      </c>
      <c r="AT65" s="25" t="s">
        <v>99</v>
      </c>
      <c r="AU65" s="26" t="s">
        <v>8</v>
      </c>
      <c r="AV65" s="27">
        <v>8</v>
      </c>
      <c r="AX65" s="51">
        <v>57</v>
      </c>
      <c r="AY65" s="10" t="s">
        <v>80</v>
      </c>
      <c r="AZ65" s="11" t="s">
        <v>443</v>
      </c>
      <c r="BA65" s="11" t="s">
        <v>24</v>
      </c>
      <c r="BB65" s="12" t="s">
        <v>5</v>
      </c>
      <c r="BC65" s="13">
        <v>3</v>
      </c>
    </row>
    <row r="66" spans="1:55" x14ac:dyDescent="0.25">
      <c r="A66" s="61">
        <v>58</v>
      </c>
      <c r="B66" s="14" t="s">
        <v>738</v>
      </c>
      <c r="C66" s="11" t="s">
        <v>447</v>
      </c>
      <c r="D66" s="15" t="s">
        <v>687</v>
      </c>
      <c r="E66" s="16" t="s">
        <v>26</v>
      </c>
      <c r="F66" s="51">
        <v>0</v>
      </c>
      <c r="H66" s="15">
        <v>58</v>
      </c>
      <c r="I66" s="14" t="s">
        <v>629</v>
      </c>
      <c r="J66" s="103" t="s">
        <v>447</v>
      </c>
      <c r="K66" s="59">
        <v>10</v>
      </c>
      <c r="L66" s="16" t="s">
        <v>26</v>
      </c>
      <c r="M66" s="51">
        <v>3</v>
      </c>
      <c r="O66" s="52">
        <v>58</v>
      </c>
      <c r="P66" s="24" t="s">
        <v>504</v>
      </c>
      <c r="Q66" s="25" t="s">
        <v>443</v>
      </c>
      <c r="R66" s="25" t="s">
        <v>444</v>
      </c>
      <c r="S66" s="26" t="s">
        <v>329</v>
      </c>
      <c r="T66" s="20">
        <v>3</v>
      </c>
      <c r="U66" s="20"/>
      <c r="V66" s="27">
        <v>58</v>
      </c>
      <c r="W66" s="24" t="s">
        <v>407</v>
      </c>
      <c r="X66" s="25" t="s">
        <v>443</v>
      </c>
      <c r="Y66" s="25" t="s">
        <v>350</v>
      </c>
      <c r="Z66" s="26" t="s">
        <v>60</v>
      </c>
      <c r="AA66" s="27">
        <v>4</v>
      </c>
      <c r="AC66" s="27">
        <v>58</v>
      </c>
      <c r="AD66" s="32" t="s">
        <v>348</v>
      </c>
      <c r="AE66" s="25" t="s">
        <v>447</v>
      </c>
      <c r="AF66" s="33" t="s">
        <v>290</v>
      </c>
      <c r="AG66" s="34" t="s">
        <v>16</v>
      </c>
      <c r="AH66" s="27">
        <v>0</v>
      </c>
      <c r="AJ66" s="20">
        <v>58</v>
      </c>
      <c r="AK66" s="24" t="s">
        <v>262</v>
      </c>
      <c r="AL66" s="25" t="s">
        <v>443</v>
      </c>
      <c r="AM66" s="25" t="s">
        <v>202</v>
      </c>
      <c r="AN66" s="26" t="s">
        <v>8</v>
      </c>
      <c r="AO66" s="20">
        <v>3</v>
      </c>
      <c r="AQ66" s="20">
        <v>58</v>
      </c>
      <c r="AR66" s="24" t="s">
        <v>161</v>
      </c>
      <c r="AS66" s="25" t="s">
        <v>447</v>
      </c>
      <c r="AT66" s="25" t="s">
        <v>99</v>
      </c>
      <c r="AU66" s="26" t="s">
        <v>8</v>
      </c>
      <c r="AV66" s="27">
        <v>7</v>
      </c>
      <c r="AX66" s="51">
        <v>58</v>
      </c>
      <c r="AY66" s="10" t="s">
        <v>81</v>
      </c>
      <c r="AZ66" s="11" t="s">
        <v>443</v>
      </c>
      <c r="BA66" s="11" t="s">
        <v>4</v>
      </c>
      <c r="BB66" s="12" t="s">
        <v>5</v>
      </c>
      <c r="BC66" s="9">
        <v>2</v>
      </c>
    </row>
    <row r="67" spans="1:55" x14ac:dyDescent="0.25">
      <c r="A67" s="61">
        <v>59</v>
      </c>
      <c r="B67" s="14" t="s">
        <v>739</v>
      </c>
      <c r="C67" s="11" t="s">
        <v>447</v>
      </c>
      <c r="D67" s="15" t="s">
        <v>701</v>
      </c>
      <c r="E67" s="16" t="s">
        <v>26</v>
      </c>
      <c r="F67" s="51">
        <v>0</v>
      </c>
      <c r="H67" s="11">
        <v>59</v>
      </c>
      <c r="I67" s="14" t="s">
        <v>523</v>
      </c>
      <c r="J67" s="102" t="s">
        <v>447</v>
      </c>
      <c r="K67" s="59">
        <v>10</v>
      </c>
      <c r="L67" s="16" t="s">
        <v>28</v>
      </c>
      <c r="M67" s="51">
        <v>2</v>
      </c>
      <c r="O67" s="52">
        <v>59</v>
      </c>
      <c r="P67" s="24" t="s">
        <v>505</v>
      </c>
      <c r="Q67" s="27" t="s">
        <v>447</v>
      </c>
      <c r="R67" s="25" t="s">
        <v>444</v>
      </c>
      <c r="S67" s="26" t="s">
        <v>26</v>
      </c>
      <c r="T67" s="27">
        <v>3</v>
      </c>
      <c r="V67" s="27">
        <v>59</v>
      </c>
      <c r="W67" s="32" t="s">
        <v>408</v>
      </c>
      <c r="X67" s="25" t="s">
        <v>447</v>
      </c>
      <c r="Y67" s="33" t="s">
        <v>350</v>
      </c>
      <c r="Z67" s="34" t="s">
        <v>208</v>
      </c>
      <c r="AA67" s="27">
        <v>4</v>
      </c>
      <c r="AJ67" s="20">
        <v>59</v>
      </c>
      <c r="AK67" s="32" t="s">
        <v>263</v>
      </c>
      <c r="AL67" s="11" t="s">
        <v>447</v>
      </c>
      <c r="AM67" s="33" t="s">
        <v>207</v>
      </c>
      <c r="AN67" s="34" t="s">
        <v>131</v>
      </c>
      <c r="AO67" s="20">
        <v>3</v>
      </c>
      <c r="AQ67" s="20">
        <v>59</v>
      </c>
      <c r="AR67" s="24" t="s">
        <v>162</v>
      </c>
      <c r="AS67" s="25" t="s">
        <v>447</v>
      </c>
      <c r="AT67" s="25" t="s">
        <v>99</v>
      </c>
      <c r="AU67" s="26" t="s">
        <v>56</v>
      </c>
      <c r="AV67" s="27">
        <v>7</v>
      </c>
      <c r="AX67" s="51">
        <v>59</v>
      </c>
      <c r="AY67" s="14" t="s">
        <v>82</v>
      </c>
      <c r="AZ67" s="11" t="s">
        <v>443</v>
      </c>
      <c r="BA67" s="15" t="s">
        <v>24</v>
      </c>
      <c r="BB67" s="16" t="s">
        <v>16</v>
      </c>
      <c r="BC67" s="13">
        <v>2</v>
      </c>
    </row>
    <row r="68" spans="1:55" x14ac:dyDescent="0.25">
      <c r="A68" s="61">
        <v>60</v>
      </c>
      <c r="B68" s="14" t="s">
        <v>740</v>
      </c>
      <c r="C68" s="11" t="s">
        <v>443</v>
      </c>
      <c r="D68" s="15" t="s">
        <v>681</v>
      </c>
      <c r="E68" s="16" t="s">
        <v>547</v>
      </c>
      <c r="F68" s="51">
        <v>0</v>
      </c>
      <c r="H68" s="15">
        <v>60</v>
      </c>
      <c r="I68" s="14" t="s">
        <v>630</v>
      </c>
      <c r="J68" s="102" t="s">
        <v>443</v>
      </c>
      <c r="K68" s="59">
        <v>10</v>
      </c>
      <c r="L68" s="16" t="s">
        <v>14</v>
      </c>
      <c r="M68" s="51">
        <v>2</v>
      </c>
      <c r="O68" s="52">
        <v>60</v>
      </c>
      <c r="P68" s="24" t="s">
        <v>506</v>
      </c>
      <c r="Q68" s="27" t="s">
        <v>447</v>
      </c>
      <c r="R68" s="25" t="s">
        <v>444</v>
      </c>
      <c r="S68" s="26" t="s">
        <v>100</v>
      </c>
      <c r="T68" s="27">
        <v>3</v>
      </c>
      <c r="V68" s="27">
        <v>60</v>
      </c>
      <c r="W68" s="32" t="s">
        <v>409</v>
      </c>
      <c r="X68" s="25" t="s">
        <v>447</v>
      </c>
      <c r="Y68" s="33" t="s">
        <v>350</v>
      </c>
      <c r="Z68" s="34" t="s">
        <v>56</v>
      </c>
      <c r="AA68" s="27">
        <v>4</v>
      </c>
      <c r="AC68" s="31">
        <v>1</v>
      </c>
      <c r="AD68" s="64" t="s">
        <v>2</v>
      </c>
      <c r="AE68" s="106"/>
      <c r="AF68" s="31">
        <v>474</v>
      </c>
      <c r="AJ68" s="20">
        <v>60</v>
      </c>
      <c r="AK68" s="32" t="s">
        <v>264</v>
      </c>
      <c r="AL68" s="11" t="s">
        <v>447</v>
      </c>
      <c r="AM68" s="33" t="s">
        <v>202</v>
      </c>
      <c r="AN68" s="34" t="s">
        <v>28</v>
      </c>
      <c r="AO68" s="20">
        <v>3</v>
      </c>
      <c r="AQ68" s="20">
        <v>60</v>
      </c>
      <c r="AR68" s="24" t="s">
        <v>163</v>
      </c>
      <c r="AS68" s="25" t="s">
        <v>447</v>
      </c>
      <c r="AT68" s="25" t="s">
        <v>99</v>
      </c>
      <c r="AU68" s="26" t="s">
        <v>8</v>
      </c>
      <c r="AV68" s="27">
        <v>6</v>
      </c>
      <c r="AX68" s="51">
        <v>60</v>
      </c>
      <c r="AY68" s="10" t="s">
        <v>83</v>
      </c>
      <c r="AZ68" s="11" t="s">
        <v>443</v>
      </c>
      <c r="BA68" s="11" t="s">
        <v>4</v>
      </c>
      <c r="BB68" s="12" t="s">
        <v>2</v>
      </c>
      <c r="BC68" s="13">
        <v>2</v>
      </c>
    </row>
    <row r="69" spans="1:55" x14ac:dyDescent="0.25">
      <c r="A69" s="61">
        <v>61</v>
      </c>
      <c r="B69" s="14" t="s">
        <v>741</v>
      </c>
      <c r="C69" s="11" t="s">
        <v>443</v>
      </c>
      <c r="D69" s="15" t="s">
        <v>681</v>
      </c>
      <c r="E69" s="16" t="s">
        <v>547</v>
      </c>
      <c r="F69" s="51">
        <v>0</v>
      </c>
      <c r="H69" s="11">
        <v>61</v>
      </c>
      <c r="I69" s="14" t="s">
        <v>631</v>
      </c>
      <c r="J69" s="103" t="s">
        <v>447</v>
      </c>
      <c r="K69" s="59">
        <v>10</v>
      </c>
      <c r="L69" s="16" t="s">
        <v>104</v>
      </c>
      <c r="M69" s="51">
        <v>2</v>
      </c>
      <c r="O69" s="52">
        <v>61</v>
      </c>
      <c r="P69" s="24" t="s">
        <v>507</v>
      </c>
      <c r="Q69" s="20" t="s">
        <v>447</v>
      </c>
      <c r="R69" s="25" t="s">
        <v>444</v>
      </c>
      <c r="S69" s="26" t="s">
        <v>208</v>
      </c>
      <c r="T69" s="27">
        <v>3</v>
      </c>
      <c r="V69" s="27">
        <v>61</v>
      </c>
      <c r="W69" s="24" t="s">
        <v>410</v>
      </c>
      <c r="X69" s="25" t="s">
        <v>443</v>
      </c>
      <c r="Y69" s="25" t="s">
        <v>350</v>
      </c>
      <c r="Z69" s="26" t="s">
        <v>329</v>
      </c>
      <c r="AA69" s="27">
        <v>3</v>
      </c>
      <c r="AC69" s="27">
        <v>2</v>
      </c>
      <c r="AD69" s="26" t="s">
        <v>56</v>
      </c>
      <c r="AE69" s="110"/>
      <c r="AF69" s="27">
        <v>269</v>
      </c>
      <c r="AJ69" s="20">
        <v>61</v>
      </c>
      <c r="AK69" s="24" t="s">
        <v>265</v>
      </c>
      <c r="AL69" s="11" t="s">
        <v>447</v>
      </c>
      <c r="AM69" s="25" t="s">
        <v>202</v>
      </c>
      <c r="AN69" s="26" t="s">
        <v>16</v>
      </c>
      <c r="AO69" s="20">
        <v>3</v>
      </c>
      <c r="AQ69" s="20">
        <v>61</v>
      </c>
      <c r="AR69" s="28" t="s">
        <v>150</v>
      </c>
      <c r="AS69" s="29" t="s">
        <v>443</v>
      </c>
      <c r="AT69" s="29" t="s">
        <v>99</v>
      </c>
      <c r="AU69" s="30" t="s">
        <v>60</v>
      </c>
      <c r="AV69" s="31">
        <v>6</v>
      </c>
      <c r="AX69" s="51">
        <v>61</v>
      </c>
      <c r="AY69" s="10" t="s">
        <v>84</v>
      </c>
      <c r="AZ69" s="11" t="s">
        <v>443</v>
      </c>
      <c r="BA69" s="11" t="s">
        <v>24</v>
      </c>
      <c r="BB69" s="12" t="s">
        <v>8</v>
      </c>
      <c r="BC69" s="9">
        <v>1</v>
      </c>
    </row>
    <row r="70" spans="1:55" x14ac:dyDescent="0.25">
      <c r="A70" s="61">
        <v>62</v>
      </c>
      <c r="B70" s="14" t="s">
        <v>742</v>
      </c>
      <c r="C70" s="11" t="s">
        <v>447</v>
      </c>
      <c r="D70" s="15" t="s">
        <v>681</v>
      </c>
      <c r="E70" s="16" t="s">
        <v>18</v>
      </c>
      <c r="F70" s="51">
        <v>0</v>
      </c>
      <c r="H70" s="15">
        <v>62</v>
      </c>
      <c r="I70" s="10" t="s">
        <v>632</v>
      </c>
      <c r="J70" s="103" t="s">
        <v>447</v>
      </c>
      <c r="K70" s="59">
        <v>10</v>
      </c>
      <c r="L70" s="12" t="s">
        <v>479</v>
      </c>
      <c r="M70" s="51">
        <v>2</v>
      </c>
      <c r="O70" s="52">
        <v>62</v>
      </c>
      <c r="P70" s="24" t="s">
        <v>508</v>
      </c>
      <c r="Q70" s="25" t="s">
        <v>443</v>
      </c>
      <c r="R70" s="25" t="s">
        <v>444</v>
      </c>
      <c r="S70" s="26" t="s">
        <v>100</v>
      </c>
      <c r="T70" s="27">
        <v>3</v>
      </c>
      <c r="V70" s="27">
        <v>62</v>
      </c>
      <c r="W70" s="24" t="s">
        <v>411</v>
      </c>
      <c r="X70" s="25" t="s">
        <v>447</v>
      </c>
      <c r="Y70" s="25" t="s">
        <v>350</v>
      </c>
      <c r="Z70" s="26" t="s">
        <v>329</v>
      </c>
      <c r="AA70" s="27">
        <v>3</v>
      </c>
      <c r="AC70" s="27">
        <v>3</v>
      </c>
      <c r="AD70" s="34" t="s">
        <v>104</v>
      </c>
      <c r="AE70" s="111"/>
      <c r="AF70" s="27">
        <v>164</v>
      </c>
      <c r="AJ70" s="20">
        <v>62</v>
      </c>
      <c r="AK70" s="24" t="s">
        <v>266</v>
      </c>
      <c r="AL70" s="25" t="s">
        <v>443</v>
      </c>
      <c r="AM70" s="25" t="s">
        <v>202</v>
      </c>
      <c r="AN70" s="26" t="s">
        <v>28</v>
      </c>
      <c r="AO70" s="20">
        <v>2</v>
      </c>
      <c r="AQ70" s="20">
        <v>62</v>
      </c>
      <c r="AR70" s="24" t="s">
        <v>164</v>
      </c>
      <c r="AS70" s="25" t="s">
        <v>443</v>
      </c>
      <c r="AT70" s="25" t="s">
        <v>106</v>
      </c>
      <c r="AU70" s="26" t="s">
        <v>165</v>
      </c>
      <c r="AV70" s="20">
        <v>4</v>
      </c>
      <c r="AX70" s="51">
        <v>62</v>
      </c>
      <c r="AY70" s="14" t="s">
        <v>85</v>
      </c>
      <c r="AZ70" s="11" t="s">
        <v>443</v>
      </c>
      <c r="BA70" s="15" t="s">
        <v>86</v>
      </c>
      <c r="BB70" s="16" t="s">
        <v>2</v>
      </c>
      <c r="BC70" s="13">
        <v>1</v>
      </c>
    </row>
    <row r="71" spans="1:55" x14ac:dyDescent="0.25">
      <c r="A71" s="61">
        <v>63</v>
      </c>
      <c r="B71" s="14" t="s">
        <v>743</v>
      </c>
      <c r="C71" s="11" t="s">
        <v>443</v>
      </c>
      <c r="D71" s="15" t="s">
        <v>681</v>
      </c>
      <c r="E71" s="16" t="s">
        <v>2</v>
      </c>
      <c r="F71" s="51">
        <v>0</v>
      </c>
      <c r="H71" s="11">
        <v>63</v>
      </c>
      <c r="I71" s="14" t="s">
        <v>633</v>
      </c>
      <c r="J71" s="103" t="s">
        <v>447</v>
      </c>
      <c r="K71" s="59">
        <v>10</v>
      </c>
      <c r="L71" s="16" t="s">
        <v>100</v>
      </c>
      <c r="M71" s="51">
        <v>2</v>
      </c>
      <c r="O71" s="52">
        <v>63</v>
      </c>
      <c r="P71" s="24" t="s">
        <v>509</v>
      </c>
      <c r="Q71" s="27" t="s">
        <v>447</v>
      </c>
      <c r="R71" s="25" t="s">
        <v>444</v>
      </c>
      <c r="S71" s="26" t="s">
        <v>479</v>
      </c>
      <c r="T71" s="27">
        <v>3</v>
      </c>
      <c r="V71" s="27">
        <v>63</v>
      </c>
      <c r="W71" s="32" t="s">
        <v>412</v>
      </c>
      <c r="X71" s="25" t="s">
        <v>447</v>
      </c>
      <c r="Y71" s="33" t="s">
        <v>350</v>
      </c>
      <c r="Z71" s="34" t="s">
        <v>208</v>
      </c>
      <c r="AA71" s="27">
        <v>2</v>
      </c>
      <c r="AC71" s="27">
        <v>4</v>
      </c>
      <c r="AD71" s="34" t="s">
        <v>5</v>
      </c>
      <c r="AE71" s="111"/>
      <c r="AF71" s="27">
        <v>156</v>
      </c>
      <c r="AJ71" s="20">
        <v>63</v>
      </c>
      <c r="AK71" s="32" t="s">
        <v>267</v>
      </c>
      <c r="AL71" s="25" t="s">
        <v>443</v>
      </c>
      <c r="AM71" s="33" t="s">
        <v>202</v>
      </c>
      <c r="AN71" s="34" t="s">
        <v>183</v>
      </c>
      <c r="AO71" s="20">
        <v>2</v>
      </c>
      <c r="AQ71" s="20">
        <v>63</v>
      </c>
      <c r="AR71" s="24" t="s">
        <v>166</v>
      </c>
      <c r="AS71" s="25" t="s">
        <v>447</v>
      </c>
      <c r="AT71" s="25" t="s">
        <v>106</v>
      </c>
      <c r="AU71" s="26" t="s">
        <v>16</v>
      </c>
      <c r="AV71" s="27">
        <v>4</v>
      </c>
      <c r="AX71" s="51">
        <v>63</v>
      </c>
      <c r="AY71" s="14" t="s">
        <v>87</v>
      </c>
      <c r="AZ71" s="11" t="s">
        <v>447</v>
      </c>
      <c r="BA71" s="15" t="s">
        <v>4</v>
      </c>
      <c r="BB71" s="16" t="s">
        <v>14</v>
      </c>
      <c r="BC71" s="13">
        <v>1</v>
      </c>
    </row>
    <row r="72" spans="1:55" x14ac:dyDescent="0.25">
      <c r="A72" s="61">
        <v>64</v>
      </c>
      <c r="B72" s="14" t="s">
        <v>744</v>
      </c>
      <c r="C72" s="11" t="s">
        <v>447</v>
      </c>
      <c r="D72" s="15" t="s">
        <v>681</v>
      </c>
      <c r="E72" s="16" t="s">
        <v>18</v>
      </c>
      <c r="F72" s="51">
        <v>0</v>
      </c>
      <c r="H72" s="15">
        <v>64</v>
      </c>
      <c r="I72" s="10" t="s">
        <v>634</v>
      </c>
      <c r="J72" s="103" t="s">
        <v>447</v>
      </c>
      <c r="K72" s="59">
        <v>10</v>
      </c>
      <c r="L72" s="12" t="s">
        <v>26</v>
      </c>
      <c r="M72" s="51">
        <v>2</v>
      </c>
      <c r="O72" s="52">
        <v>64</v>
      </c>
      <c r="P72" s="24" t="s">
        <v>510</v>
      </c>
      <c r="Q72" s="27" t="s">
        <v>447</v>
      </c>
      <c r="R72" s="25" t="s">
        <v>444</v>
      </c>
      <c r="S72" s="26" t="s">
        <v>26</v>
      </c>
      <c r="T72" s="20">
        <v>2</v>
      </c>
      <c r="U72" s="20"/>
      <c r="V72" s="27">
        <v>64</v>
      </c>
      <c r="W72" s="32" t="s">
        <v>413</v>
      </c>
      <c r="X72" s="25" t="s">
        <v>447</v>
      </c>
      <c r="Y72" s="33" t="s">
        <v>350</v>
      </c>
      <c r="Z72" s="34" t="s">
        <v>28</v>
      </c>
      <c r="AA72" s="27">
        <v>2</v>
      </c>
      <c r="AC72" s="27">
        <v>5</v>
      </c>
      <c r="AD72" s="12" t="s">
        <v>60</v>
      </c>
      <c r="AE72" s="107"/>
      <c r="AF72" s="27">
        <v>108</v>
      </c>
      <c r="AJ72" s="20">
        <v>64</v>
      </c>
      <c r="AK72" s="24" t="s">
        <v>268</v>
      </c>
      <c r="AL72" s="25" t="s">
        <v>443</v>
      </c>
      <c r="AM72" s="25" t="s">
        <v>202</v>
      </c>
      <c r="AN72" s="26" t="s">
        <v>2</v>
      </c>
      <c r="AO72" s="20">
        <v>2</v>
      </c>
      <c r="AQ72" s="20">
        <v>64</v>
      </c>
      <c r="AR72" s="24" t="s">
        <v>167</v>
      </c>
      <c r="AS72" s="25" t="s">
        <v>443</v>
      </c>
      <c r="AT72" s="25" t="s">
        <v>99</v>
      </c>
      <c r="AU72" s="26" t="s">
        <v>60</v>
      </c>
      <c r="AV72" s="27">
        <v>4</v>
      </c>
      <c r="AX72" s="51">
        <v>64</v>
      </c>
      <c r="AY72" s="14" t="s">
        <v>88</v>
      </c>
      <c r="AZ72" s="11" t="s">
        <v>443</v>
      </c>
      <c r="BA72" s="15" t="s">
        <v>7</v>
      </c>
      <c r="BB72" s="16" t="s">
        <v>28</v>
      </c>
      <c r="BC72" s="13">
        <v>0</v>
      </c>
    </row>
    <row r="73" spans="1:55" x14ac:dyDescent="0.25">
      <c r="A73" s="61">
        <v>65</v>
      </c>
      <c r="B73" s="14" t="s">
        <v>745</v>
      </c>
      <c r="C73" s="11" t="s">
        <v>447</v>
      </c>
      <c r="D73" s="15" t="s">
        <v>687</v>
      </c>
      <c r="E73" s="16" t="s">
        <v>56</v>
      </c>
      <c r="F73" s="51">
        <v>0</v>
      </c>
      <c r="H73" s="11">
        <v>65</v>
      </c>
      <c r="I73" s="10" t="s">
        <v>635</v>
      </c>
      <c r="J73" s="102" t="s">
        <v>443</v>
      </c>
      <c r="K73" s="59">
        <v>10</v>
      </c>
      <c r="L73" s="12" t="s">
        <v>28</v>
      </c>
      <c r="M73" s="51">
        <v>2</v>
      </c>
      <c r="O73" s="52">
        <v>65</v>
      </c>
      <c r="P73" s="24" t="s">
        <v>511</v>
      </c>
      <c r="Q73" s="25" t="s">
        <v>443</v>
      </c>
      <c r="R73" s="25" t="s">
        <v>444</v>
      </c>
      <c r="S73" s="26" t="s">
        <v>479</v>
      </c>
      <c r="T73" s="27">
        <v>2</v>
      </c>
      <c r="V73" s="27">
        <v>65</v>
      </c>
      <c r="W73" s="32" t="s">
        <v>414</v>
      </c>
      <c r="X73" s="25" t="s">
        <v>447</v>
      </c>
      <c r="Y73" s="33" t="s">
        <v>350</v>
      </c>
      <c r="Z73" s="34" t="s">
        <v>208</v>
      </c>
      <c r="AA73" s="27">
        <v>1</v>
      </c>
      <c r="AC73" s="27">
        <v>6</v>
      </c>
      <c r="AD73" s="16" t="s">
        <v>203</v>
      </c>
      <c r="AE73" s="108"/>
      <c r="AF73" s="27">
        <v>106</v>
      </c>
      <c r="AJ73" s="20">
        <v>65</v>
      </c>
      <c r="AK73" s="24" t="s">
        <v>269</v>
      </c>
      <c r="AL73" s="11" t="s">
        <v>447</v>
      </c>
      <c r="AM73" s="25" t="s">
        <v>207</v>
      </c>
      <c r="AN73" s="26" t="s">
        <v>203</v>
      </c>
      <c r="AO73" s="20">
        <v>2</v>
      </c>
      <c r="AQ73" s="20">
        <v>65</v>
      </c>
      <c r="AR73" s="32" t="s">
        <v>168</v>
      </c>
      <c r="AS73" s="25" t="s">
        <v>447</v>
      </c>
      <c r="AT73" s="33" t="s">
        <v>99</v>
      </c>
      <c r="AU73" s="34" t="s">
        <v>28</v>
      </c>
      <c r="AV73" s="27">
        <v>4</v>
      </c>
      <c r="AX73" s="51">
        <v>65</v>
      </c>
      <c r="AY73" s="10" t="s">
        <v>89</v>
      </c>
      <c r="AZ73" s="11" t="s">
        <v>447</v>
      </c>
      <c r="BA73" s="11" t="s">
        <v>24</v>
      </c>
      <c r="BB73" s="12" t="s">
        <v>60</v>
      </c>
      <c r="BC73" s="13">
        <v>0</v>
      </c>
    </row>
    <row r="74" spans="1:55" x14ac:dyDescent="0.25">
      <c r="A74" s="61">
        <v>66</v>
      </c>
      <c r="B74" s="14" t="s">
        <v>746</v>
      </c>
      <c r="C74" s="11" t="s">
        <v>447</v>
      </c>
      <c r="D74" s="15" t="s">
        <v>681</v>
      </c>
      <c r="E74" s="16" t="s">
        <v>203</v>
      </c>
      <c r="F74" s="51">
        <v>0</v>
      </c>
      <c r="H74" s="15">
        <v>66</v>
      </c>
      <c r="I74" s="14" t="s">
        <v>636</v>
      </c>
      <c r="J74" s="102" t="s">
        <v>447</v>
      </c>
      <c r="K74" s="59">
        <v>10</v>
      </c>
      <c r="L74" s="16" t="s">
        <v>316</v>
      </c>
      <c r="M74" s="18">
        <v>2</v>
      </c>
      <c r="O74" s="52">
        <v>66</v>
      </c>
      <c r="P74" s="24" t="s">
        <v>512</v>
      </c>
      <c r="Q74" s="25" t="s">
        <v>443</v>
      </c>
      <c r="R74" s="25" t="s">
        <v>444</v>
      </c>
      <c r="S74" s="26" t="s">
        <v>8</v>
      </c>
      <c r="T74" s="27">
        <v>2</v>
      </c>
      <c r="V74" s="27">
        <v>66</v>
      </c>
      <c r="W74" s="32" t="s">
        <v>415</v>
      </c>
      <c r="X74" s="25" t="s">
        <v>443</v>
      </c>
      <c r="Y74" s="33" t="s">
        <v>350</v>
      </c>
      <c r="Z74" s="34" t="s">
        <v>8</v>
      </c>
      <c r="AA74" s="27">
        <v>1</v>
      </c>
      <c r="AC74" s="27">
        <v>7</v>
      </c>
      <c r="AD74" s="26" t="s">
        <v>165</v>
      </c>
      <c r="AE74" s="110"/>
      <c r="AF74" s="27">
        <v>98</v>
      </c>
      <c r="AJ74" s="20">
        <v>66</v>
      </c>
      <c r="AK74" s="24" t="s">
        <v>270</v>
      </c>
      <c r="AL74" s="11" t="s">
        <v>447</v>
      </c>
      <c r="AM74" s="25" t="s">
        <v>202</v>
      </c>
      <c r="AN74" s="26" t="s">
        <v>26</v>
      </c>
      <c r="AO74" s="20">
        <v>1</v>
      </c>
      <c r="AQ74" s="20">
        <v>66</v>
      </c>
      <c r="AR74" s="24" t="s">
        <v>169</v>
      </c>
      <c r="AS74" s="25" t="s">
        <v>447</v>
      </c>
      <c r="AT74" s="25" t="s">
        <v>106</v>
      </c>
      <c r="AU74" s="26" t="s">
        <v>111</v>
      </c>
      <c r="AV74" s="27">
        <v>4</v>
      </c>
      <c r="AX74" s="51">
        <v>66</v>
      </c>
      <c r="AY74" s="14" t="s">
        <v>90</v>
      </c>
      <c r="AZ74" s="11" t="s">
        <v>443</v>
      </c>
      <c r="BA74" s="15" t="s">
        <v>91</v>
      </c>
      <c r="BB74" s="12" t="s">
        <v>8</v>
      </c>
      <c r="BC74" s="13">
        <v>0</v>
      </c>
    </row>
    <row r="75" spans="1:55" x14ac:dyDescent="0.25">
      <c r="A75" s="61">
        <v>67</v>
      </c>
      <c r="B75" s="14" t="s">
        <v>747</v>
      </c>
      <c r="C75" s="11" t="s">
        <v>447</v>
      </c>
      <c r="D75" s="15" t="s">
        <v>681</v>
      </c>
      <c r="E75" s="16" t="s">
        <v>18</v>
      </c>
      <c r="F75" s="51">
        <v>0</v>
      </c>
      <c r="H75" s="11">
        <v>67</v>
      </c>
      <c r="I75" s="14" t="s">
        <v>637</v>
      </c>
      <c r="J75" s="102" t="s">
        <v>443</v>
      </c>
      <c r="K75" s="59">
        <v>10</v>
      </c>
      <c r="L75" s="16" t="s">
        <v>316</v>
      </c>
      <c r="M75" s="51">
        <v>2</v>
      </c>
      <c r="O75" s="52">
        <v>67</v>
      </c>
      <c r="P75" s="24" t="s">
        <v>513</v>
      </c>
      <c r="Q75" s="27" t="s">
        <v>447</v>
      </c>
      <c r="R75" s="25" t="s">
        <v>444</v>
      </c>
      <c r="S75" s="26" t="s">
        <v>479</v>
      </c>
      <c r="T75" s="27">
        <v>2</v>
      </c>
      <c r="V75" s="27">
        <v>67</v>
      </c>
      <c r="W75" s="32" t="s">
        <v>416</v>
      </c>
      <c r="X75" s="25" t="s">
        <v>443</v>
      </c>
      <c r="Y75" s="33" t="s">
        <v>350</v>
      </c>
      <c r="Z75" s="34" t="s">
        <v>26</v>
      </c>
      <c r="AA75" s="27">
        <v>1</v>
      </c>
      <c r="AC75" s="27">
        <v>8</v>
      </c>
      <c r="AD75" s="34" t="s">
        <v>16</v>
      </c>
      <c r="AE75" s="111"/>
      <c r="AF75" s="27">
        <v>96</v>
      </c>
      <c r="AJ75" s="20">
        <v>67</v>
      </c>
      <c r="AK75" s="32" t="s">
        <v>271</v>
      </c>
      <c r="AL75" s="25" t="s">
        <v>443</v>
      </c>
      <c r="AM75" s="33" t="s">
        <v>207</v>
      </c>
      <c r="AN75" s="34" t="s">
        <v>183</v>
      </c>
      <c r="AO75" s="20">
        <v>1</v>
      </c>
      <c r="AQ75" s="20">
        <v>67</v>
      </c>
      <c r="AR75" s="24" t="s">
        <v>170</v>
      </c>
      <c r="AS75" s="25" t="s">
        <v>443</v>
      </c>
      <c r="AT75" s="25" t="s">
        <v>99</v>
      </c>
      <c r="AU75" s="26" t="s">
        <v>14</v>
      </c>
      <c r="AV75" s="27">
        <v>3</v>
      </c>
      <c r="AX75" s="51">
        <v>67</v>
      </c>
      <c r="AY75" s="14" t="s">
        <v>92</v>
      </c>
      <c r="AZ75" s="11" t="s">
        <v>443</v>
      </c>
      <c r="BA75" s="15" t="s">
        <v>52</v>
      </c>
      <c r="BB75" s="16" t="s">
        <v>28</v>
      </c>
      <c r="BC75" s="13">
        <v>0</v>
      </c>
    </row>
    <row r="76" spans="1:55" x14ac:dyDescent="0.25">
      <c r="A76" s="61">
        <v>68</v>
      </c>
      <c r="B76" s="14" t="s">
        <v>748</v>
      </c>
      <c r="C76" s="11" t="s">
        <v>447</v>
      </c>
      <c r="D76" s="15" t="s">
        <v>687</v>
      </c>
      <c r="E76" s="16" t="s">
        <v>329</v>
      </c>
      <c r="F76" s="51">
        <v>0</v>
      </c>
      <c r="H76" s="15">
        <v>68</v>
      </c>
      <c r="I76" s="10" t="s">
        <v>638</v>
      </c>
      <c r="J76" s="102" t="s">
        <v>443</v>
      </c>
      <c r="K76" s="59">
        <v>10</v>
      </c>
      <c r="L76" s="12" t="s">
        <v>104</v>
      </c>
      <c r="M76" s="51">
        <v>2</v>
      </c>
      <c r="O76" s="52">
        <v>68</v>
      </c>
      <c r="P76" s="24" t="s">
        <v>514</v>
      </c>
      <c r="Q76" s="25" t="s">
        <v>443</v>
      </c>
      <c r="R76" s="25" t="s">
        <v>444</v>
      </c>
      <c r="S76" s="26" t="s">
        <v>28</v>
      </c>
      <c r="T76" s="27">
        <v>2</v>
      </c>
      <c r="V76" s="27">
        <v>68</v>
      </c>
      <c r="W76" s="41" t="s">
        <v>417</v>
      </c>
      <c r="X76" s="47" t="s">
        <v>443</v>
      </c>
      <c r="Y76" s="47" t="s">
        <v>350</v>
      </c>
      <c r="Z76" s="42" t="s">
        <v>316</v>
      </c>
      <c r="AA76" s="27">
        <v>1</v>
      </c>
      <c r="AC76" s="27">
        <v>9</v>
      </c>
      <c r="AD76" s="42" t="s">
        <v>26</v>
      </c>
      <c r="AE76" s="113"/>
      <c r="AF76" s="27">
        <v>89</v>
      </c>
      <c r="AJ76" s="20">
        <v>68</v>
      </c>
      <c r="AK76" s="32" t="s">
        <v>272</v>
      </c>
      <c r="AL76" s="11" t="s">
        <v>447</v>
      </c>
      <c r="AM76" s="33" t="s">
        <v>207</v>
      </c>
      <c r="AN76" s="34" t="s">
        <v>28</v>
      </c>
      <c r="AO76" s="20">
        <v>0</v>
      </c>
      <c r="AQ76" s="20">
        <v>68</v>
      </c>
      <c r="AR76" s="24" t="s">
        <v>171</v>
      </c>
      <c r="AS76" s="25" t="s">
        <v>447</v>
      </c>
      <c r="AT76" s="25" t="s">
        <v>106</v>
      </c>
      <c r="AU76" s="26" t="s">
        <v>28</v>
      </c>
      <c r="AV76" s="27">
        <v>3</v>
      </c>
      <c r="AX76" s="51">
        <v>68</v>
      </c>
      <c r="AY76" s="10" t="s">
        <v>93</v>
      </c>
      <c r="AZ76" s="11" t="s">
        <v>443</v>
      </c>
      <c r="BA76" s="11" t="s">
        <v>1</v>
      </c>
      <c r="BB76" s="12" t="s">
        <v>5</v>
      </c>
      <c r="BC76" s="13">
        <v>0</v>
      </c>
    </row>
    <row r="77" spans="1:55" x14ac:dyDescent="0.25">
      <c r="A77" s="61">
        <v>69</v>
      </c>
      <c r="B77" s="14" t="s">
        <v>749</v>
      </c>
      <c r="C77" s="11" t="s">
        <v>443</v>
      </c>
      <c r="D77" s="15" t="s">
        <v>681</v>
      </c>
      <c r="E77" s="16" t="s">
        <v>316</v>
      </c>
      <c r="F77" s="51">
        <v>0</v>
      </c>
      <c r="H77" s="11">
        <v>69</v>
      </c>
      <c r="I77" s="10" t="s">
        <v>639</v>
      </c>
      <c r="J77" s="102" t="s">
        <v>443</v>
      </c>
      <c r="K77" s="59">
        <v>10</v>
      </c>
      <c r="L77" s="12" t="s">
        <v>479</v>
      </c>
      <c r="M77" s="51">
        <v>2</v>
      </c>
      <c r="O77" s="52">
        <v>69</v>
      </c>
      <c r="P77" s="24" t="s">
        <v>515</v>
      </c>
      <c r="Q77" s="25" t="s">
        <v>443</v>
      </c>
      <c r="R77" s="25" t="s">
        <v>444</v>
      </c>
      <c r="S77" s="26" t="s">
        <v>183</v>
      </c>
      <c r="T77" s="27">
        <v>2</v>
      </c>
      <c r="V77" s="27">
        <v>69</v>
      </c>
      <c r="W77" s="32" t="s">
        <v>418</v>
      </c>
      <c r="X77" s="25" t="s">
        <v>447</v>
      </c>
      <c r="Y77" s="33" t="s">
        <v>350</v>
      </c>
      <c r="Z77" s="34" t="s">
        <v>26</v>
      </c>
      <c r="AA77" s="27">
        <v>0</v>
      </c>
      <c r="AC77" s="27">
        <v>10</v>
      </c>
      <c r="AD77" s="34" t="s">
        <v>316</v>
      </c>
      <c r="AE77" s="111"/>
      <c r="AF77" s="27">
        <v>26</v>
      </c>
      <c r="AJ77" s="20">
        <v>69</v>
      </c>
      <c r="AK77" s="32" t="s">
        <v>273</v>
      </c>
      <c r="AL77" s="11" t="s">
        <v>447</v>
      </c>
      <c r="AM77" s="33" t="s">
        <v>202</v>
      </c>
      <c r="AN77" s="34" t="s">
        <v>104</v>
      </c>
      <c r="AO77" s="20">
        <v>0</v>
      </c>
      <c r="AQ77" s="20">
        <v>69</v>
      </c>
      <c r="AR77" s="24" t="s">
        <v>172</v>
      </c>
      <c r="AS77" s="25" t="s">
        <v>443</v>
      </c>
      <c r="AT77" s="25" t="s">
        <v>97</v>
      </c>
      <c r="AU77" s="26" t="s">
        <v>111</v>
      </c>
      <c r="AV77" s="27">
        <v>3</v>
      </c>
      <c r="AX77" s="51">
        <v>69</v>
      </c>
      <c r="AY77" s="14" t="s">
        <v>94</v>
      </c>
      <c r="AZ77" s="11" t="s">
        <v>443</v>
      </c>
      <c r="BA77" s="15" t="s">
        <v>95</v>
      </c>
      <c r="BB77" s="16" t="s">
        <v>28</v>
      </c>
      <c r="BC77" s="13">
        <v>0</v>
      </c>
    </row>
    <row r="78" spans="1:55" x14ac:dyDescent="0.25">
      <c r="A78" s="61">
        <v>70</v>
      </c>
      <c r="B78" s="14" t="s">
        <v>750</v>
      </c>
      <c r="C78" s="11" t="s">
        <v>443</v>
      </c>
      <c r="D78" s="15" t="s">
        <v>681</v>
      </c>
      <c r="E78" s="16" t="s">
        <v>547</v>
      </c>
      <c r="F78" s="51">
        <v>0</v>
      </c>
      <c r="H78" s="15">
        <v>70</v>
      </c>
      <c r="I78" s="10" t="s">
        <v>640</v>
      </c>
      <c r="J78" s="103" t="s">
        <v>447</v>
      </c>
      <c r="K78" s="59">
        <v>10</v>
      </c>
      <c r="L78" s="12" t="s">
        <v>28</v>
      </c>
      <c r="M78" s="18">
        <v>1</v>
      </c>
      <c r="O78" s="52">
        <v>70</v>
      </c>
      <c r="P78" s="24" t="s">
        <v>516</v>
      </c>
      <c r="Q78" s="25" t="s">
        <v>443</v>
      </c>
      <c r="R78" s="25" t="s">
        <v>444</v>
      </c>
      <c r="S78" s="26" t="s">
        <v>56</v>
      </c>
      <c r="T78" s="20">
        <v>1</v>
      </c>
      <c r="U78" s="20"/>
      <c r="V78" s="27">
        <v>70</v>
      </c>
      <c r="W78" s="32" t="s">
        <v>419</v>
      </c>
      <c r="X78" s="25" t="s">
        <v>443</v>
      </c>
      <c r="Y78" s="33" t="s">
        <v>350</v>
      </c>
      <c r="Z78" s="34" t="s">
        <v>8</v>
      </c>
      <c r="AA78" s="27">
        <v>0</v>
      </c>
      <c r="AC78" s="27">
        <v>11</v>
      </c>
      <c r="AD78" s="34" t="s">
        <v>155</v>
      </c>
      <c r="AE78" s="111"/>
      <c r="AF78" s="27">
        <v>18</v>
      </c>
      <c r="AJ78" s="20">
        <v>70</v>
      </c>
      <c r="AK78" s="32" t="s">
        <v>274</v>
      </c>
      <c r="AL78" s="25" t="s">
        <v>443</v>
      </c>
      <c r="AM78" s="33" t="s">
        <v>202</v>
      </c>
      <c r="AN78" s="34" t="s">
        <v>18</v>
      </c>
      <c r="AO78" s="20">
        <v>0</v>
      </c>
      <c r="AQ78" s="20">
        <v>70</v>
      </c>
      <c r="AR78" s="32" t="s">
        <v>173</v>
      </c>
      <c r="AS78" s="25" t="s">
        <v>447</v>
      </c>
      <c r="AT78" s="33" t="s">
        <v>99</v>
      </c>
      <c r="AU78" s="34" t="s">
        <v>174</v>
      </c>
      <c r="AV78" s="27">
        <v>2</v>
      </c>
      <c r="AX78" s="18"/>
      <c r="BA78" s="13"/>
      <c r="BB78" s="13"/>
    </row>
    <row r="79" spans="1:55" x14ac:dyDescent="0.25">
      <c r="A79" s="61">
        <v>71</v>
      </c>
      <c r="B79" s="14" t="s">
        <v>751</v>
      </c>
      <c r="C79" s="11" t="s">
        <v>447</v>
      </c>
      <c r="D79" s="15" t="s">
        <v>681</v>
      </c>
      <c r="E79" s="16" t="s">
        <v>547</v>
      </c>
      <c r="F79" s="51">
        <v>0</v>
      </c>
      <c r="H79" s="11">
        <v>71</v>
      </c>
      <c r="I79" s="10" t="s">
        <v>641</v>
      </c>
      <c r="J79" s="102" t="s">
        <v>443</v>
      </c>
      <c r="K79" s="59">
        <v>10</v>
      </c>
      <c r="L79" s="12" t="s">
        <v>479</v>
      </c>
      <c r="M79" s="51">
        <v>1</v>
      </c>
      <c r="O79" s="52">
        <v>71</v>
      </c>
      <c r="P79" s="24" t="s">
        <v>517</v>
      </c>
      <c r="Q79" s="25" t="s">
        <v>443</v>
      </c>
      <c r="R79" s="25" t="s">
        <v>444</v>
      </c>
      <c r="S79" s="26" t="s">
        <v>18</v>
      </c>
      <c r="T79" s="20">
        <v>1</v>
      </c>
      <c r="U79" s="20"/>
      <c r="V79" s="27">
        <v>71</v>
      </c>
      <c r="W79" s="32" t="s">
        <v>420</v>
      </c>
      <c r="X79" s="25" t="s">
        <v>447</v>
      </c>
      <c r="Y79" s="33" t="s">
        <v>350</v>
      </c>
      <c r="Z79" s="34" t="s">
        <v>28</v>
      </c>
      <c r="AA79" s="27">
        <v>0</v>
      </c>
      <c r="AC79" s="27">
        <v>12</v>
      </c>
      <c r="AD79" s="34" t="s">
        <v>8</v>
      </c>
      <c r="AE79" s="111"/>
      <c r="AF79" s="27">
        <v>9</v>
      </c>
      <c r="AJ79" s="20">
        <v>71</v>
      </c>
      <c r="AK79" s="32" t="s">
        <v>275</v>
      </c>
      <c r="AL79" s="11" t="s">
        <v>447</v>
      </c>
      <c r="AM79" s="33" t="s">
        <v>207</v>
      </c>
      <c r="AN79" s="34" t="s">
        <v>28</v>
      </c>
      <c r="AO79" s="20">
        <v>0</v>
      </c>
      <c r="AQ79" s="20">
        <v>71</v>
      </c>
      <c r="AR79" s="32" t="s">
        <v>175</v>
      </c>
      <c r="AS79" s="25" t="s">
        <v>443</v>
      </c>
      <c r="AT79" s="33" t="s">
        <v>99</v>
      </c>
      <c r="AU79" s="34" t="s">
        <v>176</v>
      </c>
      <c r="AV79" s="27">
        <v>2</v>
      </c>
      <c r="AX79" s="18"/>
      <c r="BA79" s="13"/>
      <c r="BB79" s="13"/>
    </row>
    <row r="80" spans="1:55" x14ac:dyDescent="0.25">
      <c r="A80" s="61">
        <v>72</v>
      </c>
      <c r="B80" s="14" t="s">
        <v>613</v>
      </c>
      <c r="C80" s="11" t="s">
        <v>447</v>
      </c>
      <c r="D80" s="15">
        <v>8</v>
      </c>
      <c r="E80" s="16" t="s">
        <v>329</v>
      </c>
      <c r="F80" s="51">
        <v>0</v>
      </c>
      <c r="H80" s="15">
        <v>72</v>
      </c>
      <c r="I80" s="14" t="s">
        <v>642</v>
      </c>
      <c r="J80" s="102" t="s">
        <v>443</v>
      </c>
      <c r="K80" s="59">
        <v>10</v>
      </c>
      <c r="L80" s="16" t="s">
        <v>28</v>
      </c>
      <c r="M80" s="51">
        <v>1</v>
      </c>
      <c r="O80" s="52">
        <v>72</v>
      </c>
      <c r="P80" s="24" t="s">
        <v>518</v>
      </c>
      <c r="Q80" s="27" t="s">
        <v>447</v>
      </c>
      <c r="R80" s="25" t="s">
        <v>444</v>
      </c>
      <c r="S80" s="26" t="s">
        <v>26</v>
      </c>
      <c r="T80" s="20">
        <v>1</v>
      </c>
      <c r="U80" s="20"/>
      <c r="V80" s="27">
        <v>72</v>
      </c>
      <c r="W80" s="24" t="s">
        <v>421</v>
      </c>
      <c r="X80" s="25" t="s">
        <v>447</v>
      </c>
      <c r="Y80" s="25" t="s">
        <v>350</v>
      </c>
      <c r="Z80" s="26" t="s">
        <v>2</v>
      </c>
      <c r="AA80" s="27">
        <v>0</v>
      </c>
      <c r="AC80" s="27">
        <v>12</v>
      </c>
      <c r="AD80" s="26" t="s">
        <v>176</v>
      </c>
      <c r="AE80" s="110"/>
      <c r="AF80" s="27">
        <v>9</v>
      </c>
      <c r="AJ80" s="20">
        <v>72</v>
      </c>
      <c r="AK80" s="32" t="s">
        <v>276</v>
      </c>
      <c r="AL80" s="11" t="s">
        <v>447</v>
      </c>
      <c r="AM80" s="33" t="s">
        <v>207</v>
      </c>
      <c r="AN80" s="34" t="s">
        <v>26</v>
      </c>
      <c r="AO80" s="20">
        <v>0</v>
      </c>
      <c r="AQ80" s="20">
        <v>72</v>
      </c>
      <c r="AR80" s="24" t="s">
        <v>177</v>
      </c>
      <c r="AS80" s="25" t="s">
        <v>443</v>
      </c>
      <c r="AT80" s="25" t="s">
        <v>106</v>
      </c>
      <c r="AU80" s="26" t="s">
        <v>131</v>
      </c>
      <c r="AV80" s="27">
        <v>2</v>
      </c>
      <c r="AX80" s="18"/>
      <c r="BA80" s="13"/>
      <c r="BB80" s="13"/>
    </row>
    <row r="81" spans="1:54" x14ac:dyDescent="0.25">
      <c r="A81" s="61">
        <v>73</v>
      </c>
      <c r="B81" s="14" t="s">
        <v>752</v>
      </c>
      <c r="C81" s="11" t="s">
        <v>447</v>
      </c>
      <c r="D81" s="15" t="s">
        <v>681</v>
      </c>
      <c r="E81" s="16" t="s">
        <v>547</v>
      </c>
      <c r="F81" s="51">
        <v>0</v>
      </c>
      <c r="H81" s="11">
        <v>73</v>
      </c>
      <c r="I81" s="14" t="s">
        <v>643</v>
      </c>
      <c r="J81" s="103" t="s">
        <v>447</v>
      </c>
      <c r="K81" s="59">
        <v>10</v>
      </c>
      <c r="L81" s="16" t="s">
        <v>316</v>
      </c>
      <c r="M81" s="51">
        <v>1</v>
      </c>
      <c r="O81" s="52">
        <v>73</v>
      </c>
      <c r="P81" s="24" t="s">
        <v>519</v>
      </c>
      <c r="Q81" s="27" t="s">
        <v>447</v>
      </c>
      <c r="R81" s="25" t="s">
        <v>444</v>
      </c>
      <c r="S81" s="26" t="s">
        <v>16</v>
      </c>
      <c r="T81" s="20">
        <v>1</v>
      </c>
      <c r="U81" s="20"/>
      <c r="V81" s="27">
        <v>73</v>
      </c>
      <c r="W81" s="32" t="s">
        <v>422</v>
      </c>
      <c r="X81" s="25" t="s">
        <v>447</v>
      </c>
      <c r="Y81" s="33" t="s">
        <v>350</v>
      </c>
      <c r="Z81" s="34" t="s">
        <v>208</v>
      </c>
      <c r="AA81" s="27">
        <v>0</v>
      </c>
      <c r="AC81" s="27">
        <v>14</v>
      </c>
      <c r="AD81" s="34" t="s">
        <v>28</v>
      </c>
      <c r="AE81" s="111"/>
      <c r="AF81" s="27">
        <v>7</v>
      </c>
      <c r="AJ81" s="20">
        <v>73</v>
      </c>
      <c r="AK81" s="24" t="s">
        <v>277</v>
      </c>
      <c r="AL81" s="11" t="s">
        <v>447</v>
      </c>
      <c r="AM81" s="25" t="s">
        <v>207</v>
      </c>
      <c r="AN81" s="26" t="s">
        <v>26</v>
      </c>
      <c r="AO81" s="20">
        <v>0</v>
      </c>
      <c r="AQ81" s="20">
        <v>73</v>
      </c>
      <c r="AR81" s="24" t="s">
        <v>178</v>
      </c>
      <c r="AS81" s="25" t="s">
        <v>443</v>
      </c>
      <c r="AT81" s="25" t="s">
        <v>106</v>
      </c>
      <c r="AU81" s="26" t="s">
        <v>5</v>
      </c>
      <c r="AV81" s="27">
        <v>2</v>
      </c>
      <c r="AX81" s="31">
        <v>1</v>
      </c>
      <c r="AY81" s="64" t="s">
        <v>2</v>
      </c>
      <c r="AZ81" s="106"/>
      <c r="BA81" s="66">
        <v>643</v>
      </c>
      <c r="BB81" s="13"/>
    </row>
    <row r="82" spans="1:54" x14ac:dyDescent="0.25">
      <c r="A82" s="61">
        <v>74</v>
      </c>
      <c r="B82" s="14" t="s">
        <v>753</v>
      </c>
      <c r="C82" s="11" t="s">
        <v>443</v>
      </c>
      <c r="D82" s="15" t="s">
        <v>701</v>
      </c>
      <c r="E82" s="16" t="s">
        <v>316</v>
      </c>
      <c r="F82" s="51">
        <v>0</v>
      </c>
      <c r="H82" s="15">
        <v>74</v>
      </c>
      <c r="I82" s="14" t="s">
        <v>644</v>
      </c>
      <c r="J82" s="102" t="s">
        <v>443</v>
      </c>
      <c r="K82" s="59">
        <v>10</v>
      </c>
      <c r="L82" s="16" t="s">
        <v>104</v>
      </c>
      <c r="M82" s="51">
        <v>1</v>
      </c>
      <c r="O82" s="52">
        <v>74</v>
      </c>
      <c r="P82" s="24" t="s">
        <v>520</v>
      </c>
      <c r="Q82" s="20" t="s">
        <v>447</v>
      </c>
      <c r="R82" s="25" t="s">
        <v>444</v>
      </c>
      <c r="S82" s="26" t="s">
        <v>183</v>
      </c>
      <c r="T82" s="27">
        <v>1</v>
      </c>
      <c r="V82" s="27">
        <v>74</v>
      </c>
      <c r="W82" s="24" t="s">
        <v>423</v>
      </c>
      <c r="X82" s="25" t="s">
        <v>447</v>
      </c>
      <c r="Y82" s="25" t="s">
        <v>350</v>
      </c>
      <c r="Z82" s="26" t="s">
        <v>165</v>
      </c>
      <c r="AA82" s="27">
        <v>0</v>
      </c>
      <c r="AC82" s="27">
        <v>14</v>
      </c>
      <c r="AD82" s="26" t="s">
        <v>329</v>
      </c>
      <c r="AE82" s="110"/>
      <c r="AF82" s="27">
        <v>7</v>
      </c>
      <c r="AJ82" s="20">
        <v>74</v>
      </c>
      <c r="AK82" s="24" t="s">
        <v>278</v>
      </c>
      <c r="AL82" s="25" t="s">
        <v>443</v>
      </c>
      <c r="AM82" s="25" t="s">
        <v>207</v>
      </c>
      <c r="AN82" s="26" t="s">
        <v>279</v>
      </c>
      <c r="AO82" s="20">
        <v>0</v>
      </c>
      <c r="AQ82" s="20">
        <v>74</v>
      </c>
      <c r="AR82" s="24" t="s">
        <v>179</v>
      </c>
      <c r="AS82" s="25" t="s">
        <v>443</v>
      </c>
      <c r="AT82" s="25" t="s">
        <v>106</v>
      </c>
      <c r="AU82" s="26" t="s">
        <v>131</v>
      </c>
      <c r="AV82" s="27">
        <v>1</v>
      </c>
      <c r="AX82" s="18">
        <v>2</v>
      </c>
      <c r="AY82" s="12" t="s">
        <v>5</v>
      </c>
      <c r="AZ82" s="107"/>
      <c r="BA82" s="17">
        <v>359</v>
      </c>
      <c r="BB82" s="13"/>
    </row>
    <row r="83" spans="1:54" x14ac:dyDescent="0.25">
      <c r="A83" s="61">
        <v>75</v>
      </c>
      <c r="B83" s="14" t="s">
        <v>754</v>
      </c>
      <c r="C83" s="11" t="s">
        <v>447</v>
      </c>
      <c r="D83" s="15" t="s">
        <v>681</v>
      </c>
      <c r="E83" s="16" t="s">
        <v>203</v>
      </c>
      <c r="F83" s="51">
        <v>0</v>
      </c>
      <c r="H83" s="11">
        <v>75</v>
      </c>
      <c r="I83" s="10" t="s">
        <v>645</v>
      </c>
      <c r="J83" s="102" t="s">
        <v>443</v>
      </c>
      <c r="K83" s="59">
        <v>10</v>
      </c>
      <c r="L83" s="12" t="s">
        <v>479</v>
      </c>
      <c r="M83" s="51">
        <v>1</v>
      </c>
      <c r="O83" s="52">
        <v>75</v>
      </c>
      <c r="P83" s="24" t="s">
        <v>521</v>
      </c>
      <c r="Q83" s="20" t="s">
        <v>447</v>
      </c>
      <c r="R83" s="25" t="s">
        <v>444</v>
      </c>
      <c r="S83" s="26" t="s">
        <v>26</v>
      </c>
      <c r="T83" s="27">
        <v>1</v>
      </c>
      <c r="V83" s="27">
        <v>75</v>
      </c>
      <c r="W83" s="32" t="s">
        <v>424</v>
      </c>
      <c r="X83" s="25" t="s">
        <v>447</v>
      </c>
      <c r="Y83" s="33" t="s">
        <v>350</v>
      </c>
      <c r="Z83" s="34" t="s">
        <v>26</v>
      </c>
      <c r="AA83" s="27">
        <v>0</v>
      </c>
      <c r="AC83" s="27">
        <v>16</v>
      </c>
      <c r="AD83" s="42" t="s">
        <v>208</v>
      </c>
      <c r="AE83" s="113"/>
      <c r="AF83" s="27">
        <v>6</v>
      </c>
      <c r="AJ83" s="20">
        <v>75</v>
      </c>
      <c r="AK83" s="32" t="s">
        <v>280</v>
      </c>
      <c r="AL83" s="25" t="s">
        <v>443</v>
      </c>
      <c r="AM83" s="33" t="s">
        <v>202</v>
      </c>
      <c r="AN83" s="34" t="s">
        <v>28</v>
      </c>
      <c r="AO83" s="20">
        <v>0</v>
      </c>
      <c r="AQ83" s="20">
        <v>75</v>
      </c>
      <c r="AR83" s="24" t="s">
        <v>180</v>
      </c>
      <c r="AS83" s="25" t="s">
        <v>443</v>
      </c>
      <c r="AT83" s="25" t="s">
        <v>97</v>
      </c>
      <c r="AU83" s="26" t="s">
        <v>16</v>
      </c>
      <c r="AV83" s="20">
        <v>0</v>
      </c>
      <c r="AX83" s="18">
        <v>3</v>
      </c>
      <c r="AY83" s="12" t="s">
        <v>8</v>
      </c>
      <c r="AZ83" s="107"/>
      <c r="BA83" s="17">
        <v>235</v>
      </c>
      <c r="BB83" s="13"/>
    </row>
    <row r="84" spans="1:54" x14ac:dyDescent="0.25">
      <c r="A84" s="61">
        <v>76</v>
      </c>
      <c r="B84" s="14" t="s">
        <v>755</v>
      </c>
      <c r="C84" s="11" t="s">
        <v>447</v>
      </c>
      <c r="D84" s="15" t="s">
        <v>681</v>
      </c>
      <c r="E84" s="16" t="s">
        <v>56</v>
      </c>
      <c r="F84" s="51">
        <v>0</v>
      </c>
      <c r="H84" s="15">
        <v>76</v>
      </c>
      <c r="I84" s="10" t="s">
        <v>646</v>
      </c>
      <c r="J84" s="102" t="s">
        <v>443</v>
      </c>
      <c r="K84" s="59">
        <v>10</v>
      </c>
      <c r="L84" s="12" t="s">
        <v>26</v>
      </c>
      <c r="M84" s="51">
        <v>0</v>
      </c>
      <c r="O84" s="52">
        <v>76</v>
      </c>
      <c r="P84" s="24" t="s">
        <v>522</v>
      </c>
      <c r="Q84" s="25" t="s">
        <v>443</v>
      </c>
      <c r="R84" s="25" t="s">
        <v>444</v>
      </c>
      <c r="S84" s="26" t="s">
        <v>155</v>
      </c>
      <c r="T84" s="20">
        <v>0</v>
      </c>
      <c r="U84" s="20"/>
      <c r="V84" s="27">
        <v>76</v>
      </c>
      <c r="W84" s="24" t="s">
        <v>425</v>
      </c>
      <c r="X84" s="25" t="s">
        <v>447</v>
      </c>
      <c r="Y84" s="47" t="s">
        <v>350</v>
      </c>
      <c r="Z84" s="42" t="s">
        <v>18</v>
      </c>
      <c r="AA84" s="27">
        <v>0</v>
      </c>
      <c r="AC84" s="27">
        <v>17</v>
      </c>
      <c r="AD84" s="42" t="s">
        <v>131</v>
      </c>
      <c r="AE84" s="113"/>
      <c r="AF84" s="27">
        <v>5</v>
      </c>
      <c r="AJ84" s="20">
        <v>76</v>
      </c>
      <c r="AK84" s="32" t="s">
        <v>281</v>
      </c>
      <c r="AL84" s="25" t="s">
        <v>443</v>
      </c>
      <c r="AM84" s="33" t="s">
        <v>207</v>
      </c>
      <c r="AN84" s="34" t="s">
        <v>176</v>
      </c>
      <c r="AO84" s="20">
        <v>0</v>
      </c>
      <c r="AQ84" s="20">
        <v>76</v>
      </c>
      <c r="AR84" s="32" t="s">
        <v>181</v>
      </c>
      <c r="AS84" s="25" t="s">
        <v>447</v>
      </c>
      <c r="AT84" s="33" t="s">
        <v>99</v>
      </c>
      <c r="AU84" s="34" t="s">
        <v>28</v>
      </c>
      <c r="AV84" s="20">
        <v>0</v>
      </c>
      <c r="AX84" s="18">
        <v>4</v>
      </c>
      <c r="AY84" s="12" t="s">
        <v>18</v>
      </c>
      <c r="AZ84" s="107"/>
      <c r="BA84" s="17">
        <v>113.5</v>
      </c>
      <c r="BB84" s="13"/>
    </row>
    <row r="85" spans="1:54" x14ac:dyDescent="0.25">
      <c r="A85" s="61">
        <v>77</v>
      </c>
      <c r="B85" s="14" t="s">
        <v>756</v>
      </c>
      <c r="C85" s="11" t="s">
        <v>447</v>
      </c>
      <c r="D85" s="15" t="s">
        <v>687</v>
      </c>
      <c r="E85" s="16" t="s">
        <v>547</v>
      </c>
      <c r="F85" s="51">
        <v>0</v>
      </c>
      <c r="H85" s="11">
        <v>77</v>
      </c>
      <c r="I85" s="14" t="s">
        <v>647</v>
      </c>
      <c r="J85" s="103" t="s">
        <v>447</v>
      </c>
      <c r="K85" s="59">
        <v>10</v>
      </c>
      <c r="L85" s="16" t="s">
        <v>104</v>
      </c>
      <c r="M85" s="51">
        <v>0</v>
      </c>
      <c r="O85" s="52">
        <v>77</v>
      </c>
      <c r="P85" s="24" t="s">
        <v>523</v>
      </c>
      <c r="Q85" s="27" t="s">
        <v>447</v>
      </c>
      <c r="R85" s="25" t="s">
        <v>444</v>
      </c>
      <c r="S85" s="26" t="s">
        <v>28</v>
      </c>
      <c r="T85" s="20">
        <v>0</v>
      </c>
      <c r="U85" s="20"/>
      <c r="V85" s="27">
        <v>77</v>
      </c>
      <c r="W85" s="32" t="s">
        <v>426</v>
      </c>
      <c r="X85" s="25" t="s">
        <v>447</v>
      </c>
      <c r="Y85" s="33" t="s">
        <v>350</v>
      </c>
      <c r="Z85" s="34" t="s">
        <v>208</v>
      </c>
      <c r="AA85" s="27">
        <v>0</v>
      </c>
      <c r="AC85" s="27">
        <v>18</v>
      </c>
      <c r="AD85" s="26" t="s">
        <v>183</v>
      </c>
      <c r="AE85" s="110"/>
      <c r="AF85" s="27">
        <v>1</v>
      </c>
      <c r="AJ85" s="20">
        <v>77</v>
      </c>
      <c r="AK85" s="32" t="s">
        <v>282</v>
      </c>
      <c r="AL85" s="11" t="s">
        <v>447</v>
      </c>
      <c r="AM85" s="33" t="s">
        <v>202</v>
      </c>
      <c r="AN85" s="34" t="s">
        <v>155</v>
      </c>
      <c r="AO85" s="20">
        <v>0</v>
      </c>
      <c r="AQ85" s="20">
        <v>77</v>
      </c>
      <c r="AR85" s="32" t="s">
        <v>182</v>
      </c>
      <c r="AS85" s="25" t="s">
        <v>447</v>
      </c>
      <c r="AT85" s="33" t="s">
        <v>97</v>
      </c>
      <c r="AU85" s="34" t="s">
        <v>183</v>
      </c>
      <c r="AV85" s="20">
        <v>0</v>
      </c>
      <c r="AX85" s="18">
        <v>5</v>
      </c>
      <c r="AY85" s="12" t="s">
        <v>26</v>
      </c>
      <c r="AZ85" s="107"/>
      <c r="BA85" s="17">
        <v>106</v>
      </c>
      <c r="BB85" s="13"/>
    </row>
    <row r="86" spans="1:54" x14ac:dyDescent="0.25">
      <c r="A86" s="61">
        <v>78</v>
      </c>
      <c r="B86" s="14" t="s">
        <v>757</v>
      </c>
      <c r="C86" s="11" t="s">
        <v>447</v>
      </c>
      <c r="D86" s="15" t="s">
        <v>681</v>
      </c>
      <c r="E86" s="16" t="s">
        <v>28</v>
      </c>
      <c r="F86" s="51">
        <v>0</v>
      </c>
      <c r="H86" s="15">
        <v>78</v>
      </c>
      <c r="I86" s="14" t="s">
        <v>648</v>
      </c>
      <c r="J86" s="102" t="s">
        <v>443</v>
      </c>
      <c r="K86" s="59">
        <v>10</v>
      </c>
      <c r="L86" s="16" t="s">
        <v>56</v>
      </c>
      <c r="M86" s="51">
        <v>0</v>
      </c>
      <c r="O86" s="52">
        <v>78</v>
      </c>
      <c r="P86" s="24" t="s">
        <v>524</v>
      </c>
      <c r="Q86" s="20" t="s">
        <v>447</v>
      </c>
      <c r="R86" s="25" t="s">
        <v>444</v>
      </c>
      <c r="S86" s="26" t="s">
        <v>176</v>
      </c>
      <c r="T86" s="20">
        <v>0</v>
      </c>
      <c r="U86" s="20"/>
      <c r="V86" s="27">
        <v>78</v>
      </c>
      <c r="W86" s="24" t="s">
        <v>427</v>
      </c>
      <c r="X86" s="25" t="s">
        <v>443</v>
      </c>
      <c r="Y86" s="25" t="s">
        <v>350</v>
      </c>
      <c r="Z86" s="26" t="s">
        <v>316</v>
      </c>
      <c r="AA86" s="27">
        <v>0</v>
      </c>
      <c r="AJ86" s="20">
        <v>78</v>
      </c>
      <c r="AK86" s="32" t="s">
        <v>283</v>
      </c>
      <c r="AL86" s="11" t="s">
        <v>447</v>
      </c>
      <c r="AM86" s="33" t="s">
        <v>202</v>
      </c>
      <c r="AN86" s="34" t="s">
        <v>104</v>
      </c>
      <c r="AO86" s="20">
        <v>0</v>
      </c>
      <c r="AQ86" s="20">
        <v>78</v>
      </c>
      <c r="AR86" s="32" t="s">
        <v>184</v>
      </c>
      <c r="AS86" s="25" t="s">
        <v>443</v>
      </c>
      <c r="AT86" s="33" t="s">
        <v>106</v>
      </c>
      <c r="AU86" s="34" t="s">
        <v>183</v>
      </c>
      <c r="AV86" s="20">
        <v>0</v>
      </c>
      <c r="AX86" s="18">
        <v>6</v>
      </c>
      <c r="AY86" s="16" t="s">
        <v>14</v>
      </c>
      <c r="AZ86" s="108"/>
      <c r="BA86" s="17">
        <v>66</v>
      </c>
      <c r="BB86" s="13"/>
    </row>
    <row r="87" spans="1:54" x14ac:dyDescent="0.25">
      <c r="A87" s="61">
        <v>79</v>
      </c>
      <c r="B87" s="14" t="s">
        <v>758</v>
      </c>
      <c r="C87" s="11" t="s">
        <v>443</v>
      </c>
      <c r="D87" s="15" t="s">
        <v>681</v>
      </c>
      <c r="E87" s="16" t="s">
        <v>18</v>
      </c>
      <c r="F87" s="51">
        <v>0</v>
      </c>
      <c r="H87" s="11">
        <v>79</v>
      </c>
      <c r="I87" s="14" t="s">
        <v>649</v>
      </c>
      <c r="J87" s="103" t="s">
        <v>447</v>
      </c>
      <c r="K87" s="59">
        <v>10</v>
      </c>
      <c r="L87" s="16" t="s">
        <v>56</v>
      </c>
      <c r="M87" s="51">
        <v>0</v>
      </c>
      <c r="O87" s="52">
        <v>79</v>
      </c>
      <c r="P87" s="24" t="s">
        <v>525</v>
      </c>
      <c r="Q87" s="25" t="s">
        <v>447</v>
      </c>
      <c r="R87" s="52">
        <v>11</v>
      </c>
      <c r="S87" s="26" t="s">
        <v>14</v>
      </c>
      <c r="T87" s="20">
        <v>0</v>
      </c>
      <c r="U87" s="20"/>
      <c r="V87" s="27">
        <v>79</v>
      </c>
      <c r="W87" s="24" t="s">
        <v>428</v>
      </c>
      <c r="X87" s="25" t="s">
        <v>447</v>
      </c>
      <c r="Y87" s="25" t="s">
        <v>350</v>
      </c>
      <c r="Z87" s="26" t="s">
        <v>56</v>
      </c>
      <c r="AA87" s="27">
        <v>0</v>
      </c>
      <c r="AJ87" s="20">
        <v>79</v>
      </c>
      <c r="AK87" s="32" t="s">
        <v>284</v>
      </c>
      <c r="AL87" s="25" t="s">
        <v>443</v>
      </c>
      <c r="AM87" s="33" t="s">
        <v>207</v>
      </c>
      <c r="AN87" s="34" t="s">
        <v>183</v>
      </c>
      <c r="AO87" s="20">
        <v>0</v>
      </c>
      <c r="AQ87" s="20">
        <v>79</v>
      </c>
      <c r="AR87" s="32" t="s">
        <v>185</v>
      </c>
      <c r="AS87" s="25" t="s">
        <v>443</v>
      </c>
      <c r="AT87" s="33" t="s">
        <v>99</v>
      </c>
      <c r="AU87" s="34" t="s">
        <v>176</v>
      </c>
      <c r="AV87" s="27">
        <v>0</v>
      </c>
      <c r="AX87" s="18">
        <v>7</v>
      </c>
      <c r="AY87" s="16" t="s">
        <v>16</v>
      </c>
      <c r="AZ87" s="108"/>
      <c r="BA87" s="17">
        <v>64</v>
      </c>
      <c r="BB87" s="13"/>
    </row>
    <row r="88" spans="1:54" x14ac:dyDescent="0.25">
      <c r="A88" s="61">
        <v>80</v>
      </c>
      <c r="B88" s="14" t="s">
        <v>759</v>
      </c>
      <c r="C88" s="11" t="s">
        <v>447</v>
      </c>
      <c r="D88" s="15" t="s">
        <v>687</v>
      </c>
      <c r="E88" s="16" t="s">
        <v>316</v>
      </c>
      <c r="F88" s="51">
        <v>0</v>
      </c>
      <c r="H88" s="15">
        <v>80</v>
      </c>
      <c r="I88" s="10" t="s">
        <v>650</v>
      </c>
      <c r="J88" s="102" t="s">
        <v>443</v>
      </c>
      <c r="K88" s="59">
        <v>10</v>
      </c>
      <c r="L88" s="12" t="s">
        <v>479</v>
      </c>
      <c r="M88" s="51">
        <v>0</v>
      </c>
      <c r="O88" s="52">
        <v>80</v>
      </c>
      <c r="P88" s="24" t="s">
        <v>526</v>
      </c>
      <c r="Q88" s="25" t="s">
        <v>443</v>
      </c>
      <c r="R88" s="25" t="s">
        <v>444</v>
      </c>
      <c r="S88" s="26" t="s">
        <v>56</v>
      </c>
      <c r="T88" s="20">
        <v>0</v>
      </c>
      <c r="U88" s="20"/>
      <c r="V88" s="27">
        <v>80</v>
      </c>
      <c r="W88" s="32" t="s">
        <v>429</v>
      </c>
      <c r="X88" s="25" t="s">
        <v>447</v>
      </c>
      <c r="Y88" s="33" t="s">
        <v>350</v>
      </c>
      <c r="Z88" s="34" t="s">
        <v>208</v>
      </c>
      <c r="AA88" s="27">
        <v>0</v>
      </c>
      <c r="AJ88" s="20">
        <v>80</v>
      </c>
      <c r="AK88" s="24" t="s">
        <v>285</v>
      </c>
      <c r="AL88" s="25" t="s">
        <v>443</v>
      </c>
      <c r="AM88" s="25" t="s">
        <v>202</v>
      </c>
      <c r="AN88" s="26" t="s">
        <v>56</v>
      </c>
      <c r="AO88" s="20">
        <v>0</v>
      </c>
      <c r="AQ88" s="20">
        <v>80</v>
      </c>
      <c r="AR88" s="32" t="s">
        <v>186</v>
      </c>
      <c r="AS88" s="25" t="s">
        <v>443</v>
      </c>
      <c r="AT88" s="33" t="s">
        <v>99</v>
      </c>
      <c r="AU88" s="34" t="s">
        <v>18</v>
      </c>
      <c r="AV88" s="27">
        <v>0</v>
      </c>
      <c r="AX88" s="18">
        <v>8</v>
      </c>
      <c r="AY88" s="16" t="s">
        <v>28</v>
      </c>
      <c r="AZ88" s="108"/>
      <c r="BA88" s="17">
        <v>49.5</v>
      </c>
      <c r="BB88" s="13"/>
    </row>
    <row r="89" spans="1:54" x14ac:dyDescent="0.25">
      <c r="A89" s="61">
        <v>81</v>
      </c>
      <c r="B89" s="14" t="s">
        <v>760</v>
      </c>
      <c r="C89" s="11" t="s">
        <v>447</v>
      </c>
      <c r="D89" s="15" t="s">
        <v>681</v>
      </c>
      <c r="E89" s="16" t="s">
        <v>28</v>
      </c>
      <c r="F89" s="51">
        <v>0</v>
      </c>
      <c r="H89" s="11">
        <v>81</v>
      </c>
      <c r="I89" s="10" t="s">
        <v>651</v>
      </c>
      <c r="J89" s="103" t="s">
        <v>447</v>
      </c>
      <c r="K89" s="59">
        <v>10</v>
      </c>
      <c r="L89" s="12" t="s">
        <v>28</v>
      </c>
      <c r="M89" s="51">
        <v>0</v>
      </c>
      <c r="O89" s="52">
        <v>81</v>
      </c>
      <c r="P89" s="24" t="s">
        <v>527</v>
      </c>
      <c r="Q89" s="25" t="s">
        <v>443</v>
      </c>
      <c r="R89" s="25" t="s">
        <v>444</v>
      </c>
      <c r="S89" s="26" t="s">
        <v>56</v>
      </c>
      <c r="T89" s="20">
        <v>0</v>
      </c>
      <c r="U89" s="20"/>
      <c r="V89" s="27">
        <v>81</v>
      </c>
      <c r="W89" s="32" t="s">
        <v>430</v>
      </c>
      <c r="X89" s="25" t="s">
        <v>447</v>
      </c>
      <c r="Y89" s="33" t="s">
        <v>350</v>
      </c>
      <c r="Z89" s="34" t="s">
        <v>208</v>
      </c>
      <c r="AA89" s="27">
        <v>0</v>
      </c>
      <c r="AJ89" s="20">
        <v>81</v>
      </c>
      <c r="AK89" s="24" t="s">
        <v>286</v>
      </c>
      <c r="AL89" s="25" t="s">
        <v>443</v>
      </c>
      <c r="AM89" s="25" t="s">
        <v>202</v>
      </c>
      <c r="AN89" s="26" t="s">
        <v>104</v>
      </c>
      <c r="AO89" s="20">
        <v>0</v>
      </c>
      <c r="AQ89" s="20">
        <v>81</v>
      </c>
      <c r="AR89" s="32" t="s">
        <v>187</v>
      </c>
      <c r="AS89" s="25" t="s">
        <v>447</v>
      </c>
      <c r="AT89" s="33" t="s">
        <v>99</v>
      </c>
      <c r="AU89" s="34" t="s">
        <v>28</v>
      </c>
      <c r="AV89" s="27">
        <v>0</v>
      </c>
      <c r="AX89" s="18">
        <v>9</v>
      </c>
      <c r="AY89" s="12" t="s">
        <v>72</v>
      </c>
      <c r="AZ89" s="107"/>
      <c r="BA89" s="17">
        <v>16</v>
      </c>
      <c r="BB89" s="13"/>
    </row>
    <row r="90" spans="1:54" x14ac:dyDescent="0.25">
      <c r="A90" s="61">
        <v>82</v>
      </c>
      <c r="B90" s="14" t="s">
        <v>761</v>
      </c>
      <c r="C90" s="11" t="s">
        <v>447</v>
      </c>
      <c r="D90" s="15" t="s">
        <v>681</v>
      </c>
      <c r="E90" s="16" t="s">
        <v>100</v>
      </c>
      <c r="F90" s="51">
        <v>0</v>
      </c>
      <c r="H90" s="15">
        <v>82</v>
      </c>
      <c r="I90" s="10" t="s">
        <v>652</v>
      </c>
      <c r="J90" s="103" t="s">
        <v>447</v>
      </c>
      <c r="K90" s="59">
        <v>10</v>
      </c>
      <c r="L90" s="12" t="s">
        <v>176</v>
      </c>
      <c r="M90" s="18">
        <v>0</v>
      </c>
      <c r="O90" s="52">
        <v>82</v>
      </c>
      <c r="P90" s="24" t="s">
        <v>528</v>
      </c>
      <c r="Q90" s="25" t="s">
        <v>443</v>
      </c>
      <c r="R90" s="25" t="s">
        <v>444</v>
      </c>
      <c r="S90" s="26" t="s">
        <v>104</v>
      </c>
      <c r="T90" s="20">
        <v>0</v>
      </c>
      <c r="U90" s="20"/>
      <c r="V90" s="27">
        <v>82</v>
      </c>
      <c r="W90" s="32" t="s">
        <v>431</v>
      </c>
      <c r="X90" s="25" t="s">
        <v>447</v>
      </c>
      <c r="Y90" s="33" t="s">
        <v>350</v>
      </c>
      <c r="Z90" s="34" t="s">
        <v>28</v>
      </c>
      <c r="AA90" s="27">
        <v>0</v>
      </c>
      <c r="AJ90" s="20">
        <v>82</v>
      </c>
      <c r="AK90" s="32" t="s">
        <v>287</v>
      </c>
      <c r="AL90" s="25" t="s">
        <v>443</v>
      </c>
      <c r="AM90" s="33" t="s">
        <v>202</v>
      </c>
      <c r="AN90" s="34" t="s">
        <v>183</v>
      </c>
      <c r="AO90" s="20">
        <v>0</v>
      </c>
      <c r="AQ90" s="20">
        <v>82</v>
      </c>
      <c r="AR90" s="24" t="s">
        <v>188</v>
      </c>
      <c r="AS90" s="25" t="s">
        <v>443</v>
      </c>
      <c r="AT90" s="25" t="s">
        <v>106</v>
      </c>
      <c r="AU90" s="26" t="s">
        <v>165</v>
      </c>
      <c r="AV90" s="27">
        <v>0</v>
      </c>
      <c r="AX90" s="18">
        <v>10</v>
      </c>
      <c r="AY90" s="12" t="s">
        <v>56</v>
      </c>
      <c r="AZ90" s="107"/>
      <c r="BA90" s="17">
        <v>14</v>
      </c>
      <c r="BB90" s="13"/>
    </row>
    <row r="91" spans="1:54" x14ac:dyDescent="0.25">
      <c r="A91" s="61">
        <v>83</v>
      </c>
      <c r="B91" s="14" t="s">
        <v>762</v>
      </c>
      <c r="C91" s="11" t="s">
        <v>447</v>
      </c>
      <c r="D91" s="15" t="s">
        <v>681</v>
      </c>
      <c r="E91" s="16" t="s">
        <v>26</v>
      </c>
      <c r="F91" s="51">
        <v>0</v>
      </c>
      <c r="H91" s="11">
        <v>83</v>
      </c>
      <c r="I91" s="10" t="s">
        <v>653</v>
      </c>
      <c r="J91" s="103" t="s">
        <v>447</v>
      </c>
      <c r="K91" s="59">
        <v>10</v>
      </c>
      <c r="L91" s="12" t="s">
        <v>479</v>
      </c>
      <c r="M91" s="18">
        <v>0</v>
      </c>
      <c r="O91" s="52">
        <v>83</v>
      </c>
      <c r="P91" s="24" t="s">
        <v>529</v>
      </c>
      <c r="Q91" s="27" t="s">
        <v>447</v>
      </c>
      <c r="R91" s="25" t="s">
        <v>444</v>
      </c>
      <c r="S91" s="26" t="s">
        <v>479</v>
      </c>
      <c r="T91" s="20">
        <v>0</v>
      </c>
      <c r="U91" s="20"/>
      <c r="V91" s="27">
        <v>83</v>
      </c>
      <c r="W91" s="24" t="s">
        <v>432</v>
      </c>
      <c r="X91" s="25" t="s">
        <v>447</v>
      </c>
      <c r="Y91" s="25" t="s">
        <v>350</v>
      </c>
      <c r="Z91" s="26" t="s">
        <v>176</v>
      </c>
      <c r="AA91" s="27">
        <v>0</v>
      </c>
      <c r="AJ91" s="20">
        <v>83</v>
      </c>
      <c r="AK91" s="24" t="s">
        <v>288</v>
      </c>
      <c r="AL91" s="25" t="s">
        <v>443</v>
      </c>
      <c r="AM91" s="25" t="s">
        <v>207</v>
      </c>
      <c r="AN91" s="26" t="s">
        <v>8</v>
      </c>
      <c r="AO91" s="20">
        <v>0</v>
      </c>
      <c r="AQ91" s="20">
        <v>83</v>
      </c>
      <c r="AR91" s="32" t="s">
        <v>189</v>
      </c>
      <c r="AS91" s="25" t="s">
        <v>443</v>
      </c>
      <c r="AT91" s="33" t="s">
        <v>99</v>
      </c>
      <c r="AU91" s="34" t="s">
        <v>14</v>
      </c>
      <c r="AV91" s="27">
        <v>0</v>
      </c>
      <c r="AX91" s="18">
        <v>11</v>
      </c>
      <c r="AY91" s="12" t="s">
        <v>60</v>
      </c>
      <c r="AZ91" s="107"/>
      <c r="BA91" s="17">
        <v>13</v>
      </c>
      <c r="BB91" s="13"/>
    </row>
    <row r="92" spans="1:54" x14ac:dyDescent="0.25">
      <c r="A92" s="61">
        <v>84</v>
      </c>
      <c r="B92" s="14" t="s">
        <v>763</v>
      </c>
      <c r="C92" s="11" t="s">
        <v>443</v>
      </c>
      <c r="D92" s="15" t="s">
        <v>687</v>
      </c>
      <c r="E92" s="16" t="s">
        <v>56</v>
      </c>
      <c r="F92" s="51">
        <v>0</v>
      </c>
      <c r="H92" s="15">
        <v>84</v>
      </c>
      <c r="I92" s="10" t="s">
        <v>654</v>
      </c>
      <c r="J92" s="103" t="s">
        <v>447</v>
      </c>
      <c r="K92" s="59">
        <v>10</v>
      </c>
      <c r="L92" s="12" t="s">
        <v>5</v>
      </c>
      <c r="M92" s="18">
        <v>0</v>
      </c>
      <c r="O92" s="52">
        <v>84</v>
      </c>
      <c r="P92" s="24" t="s">
        <v>530</v>
      </c>
      <c r="Q92" s="27" t="s">
        <v>447</v>
      </c>
      <c r="R92" s="25" t="s">
        <v>444</v>
      </c>
      <c r="S92" s="26" t="s">
        <v>183</v>
      </c>
      <c r="T92" s="20">
        <v>0</v>
      </c>
      <c r="U92" s="20"/>
      <c r="V92" s="27">
        <v>84</v>
      </c>
      <c r="W92" s="32" t="s">
        <v>433</v>
      </c>
      <c r="X92" s="25" t="s">
        <v>447</v>
      </c>
      <c r="Y92" s="33" t="s">
        <v>350</v>
      </c>
      <c r="Z92" s="34" t="s">
        <v>208</v>
      </c>
      <c r="AA92" s="27">
        <v>0</v>
      </c>
      <c r="AQ92" s="20">
        <v>84</v>
      </c>
      <c r="AR92" s="24" t="s">
        <v>190</v>
      </c>
      <c r="AS92" s="25" t="s">
        <v>443</v>
      </c>
      <c r="AT92" s="25" t="s">
        <v>97</v>
      </c>
      <c r="AU92" s="26" t="s">
        <v>16</v>
      </c>
      <c r="AV92" s="27">
        <v>0</v>
      </c>
    </row>
    <row r="93" spans="1:54" x14ac:dyDescent="0.25">
      <c r="A93" s="61">
        <v>85</v>
      </c>
      <c r="B93" s="14" t="s">
        <v>764</v>
      </c>
      <c r="C93" s="11" t="s">
        <v>447</v>
      </c>
      <c r="D93" s="15" t="s">
        <v>687</v>
      </c>
      <c r="E93" s="16" t="s">
        <v>18</v>
      </c>
      <c r="F93" s="51">
        <v>0</v>
      </c>
      <c r="H93" s="11">
        <v>85</v>
      </c>
      <c r="I93" s="10" t="s">
        <v>655</v>
      </c>
      <c r="J93" s="102" t="s">
        <v>443</v>
      </c>
      <c r="K93" s="59">
        <v>10</v>
      </c>
      <c r="L93" s="12" t="s">
        <v>479</v>
      </c>
      <c r="M93" s="18">
        <v>0</v>
      </c>
      <c r="O93" s="52">
        <v>85</v>
      </c>
      <c r="P93" s="24" t="s">
        <v>531</v>
      </c>
      <c r="Q93" s="27" t="s">
        <v>447</v>
      </c>
      <c r="R93" s="25" t="s">
        <v>444</v>
      </c>
      <c r="S93" s="26" t="s">
        <v>28</v>
      </c>
      <c r="T93" s="20">
        <v>0</v>
      </c>
      <c r="U93" s="20"/>
      <c r="V93" s="27">
        <v>85</v>
      </c>
      <c r="W93" s="24" t="s">
        <v>434</v>
      </c>
      <c r="X93" s="25" t="s">
        <v>443</v>
      </c>
      <c r="Y93" s="25" t="s">
        <v>350</v>
      </c>
      <c r="Z93" s="26" t="s">
        <v>183</v>
      </c>
      <c r="AA93" s="27">
        <v>0</v>
      </c>
      <c r="AQ93" s="20">
        <v>85</v>
      </c>
      <c r="AR93" s="32" t="s">
        <v>191</v>
      </c>
      <c r="AS93" s="25" t="s">
        <v>447</v>
      </c>
      <c r="AT93" s="33" t="s">
        <v>99</v>
      </c>
      <c r="AU93" s="34" t="s">
        <v>183</v>
      </c>
      <c r="AV93" s="27">
        <v>0</v>
      </c>
    </row>
    <row r="94" spans="1:54" x14ac:dyDescent="0.25">
      <c r="A94" s="61">
        <v>86</v>
      </c>
      <c r="B94" s="14" t="s">
        <v>765</v>
      </c>
      <c r="C94" s="11" t="s">
        <v>443</v>
      </c>
      <c r="D94" s="15" t="s">
        <v>681</v>
      </c>
      <c r="E94" s="16" t="s">
        <v>28</v>
      </c>
      <c r="F94" s="51">
        <v>0</v>
      </c>
      <c r="H94" s="15">
        <v>86</v>
      </c>
      <c r="I94" s="14" t="s">
        <v>608</v>
      </c>
      <c r="J94" s="11" t="s">
        <v>447</v>
      </c>
      <c r="K94" s="59">
        <v>10</v>
      </c>
      <c r="L94" s="16" t="s">
        <v>18</v>
      </c>
      <c r="M94" s="18">
        <v>0</v>
      </c>
      <c r="O94" s="52">
        <v>86</v>
      </c>
      <c r="P94" s="24" t="s">
        <v>532</v>
      </c>
      <c r="Q94" s="25" t="s">
        <v>447</v>
      </c>
      <c r="R94" s="52">
        <v>11</v>
      </c>
      <c r="S94" s="26" t="s">
        <v>14</v>
      </c>
      <c r="T94" s="20">
        <v>0</v>
      </c>
      <c r="U94" s="20"/>
      <c r="V94" s="27">
        <v>86</v>
      </c>
      <c r="W94" s="24" t="s">
        <v>435</v>
      </c>
      <c r="X94" s="25" t="s">
        <v>447</v>
      </c>
      <c r="Y94" s="25" t="s">
        <v>350</v>
      </c>
      <c r="Z94" s="26" t="s">
        <v>316</v>
      </c>
      <c r="AA94" s="27">
        <v>0</v>
      </c>
      <c r="AJ94" s="92">
        <v>1</v>
      </c>
      <c r="AK94" s="64" t="s">
        <v>208</v>
      </c>
      <c r="AL94" s="106"/>
      <c r="AM94" s="92">
        <v>291.5</v>
      </c>
      <c r="AQ94" s="20">
        <v>86</v>
      </c>
      <c r="AR94" s="32" t="s">
        <v>192</v>
      </c>
      <c r="AS94" s="25" t="s">
        <v>443</v>
      </c>
      <c r="AT94" s="33" t="s">
        <v>99</v>
      </c>
      <c r="AU94" s="34" t="s">
        <v>176</v>
      </c>
      <c r="AV94" s="27">
        <v>0</v>
      </c>
    </row>
    <row r="95" spans="1:54" x14ac:dyDescent="0.25">
      <c r="A95" s="61">
        <v>87</v>
      </c>
      <c r="B95" s="14" t="s">
        <v>766</v>
      </c>
      <c r="C95" s="11" t="s">
        <v>447</v>
      </c>
      <c r="D95" s="15" t="s">
        <v>681</v>
      </c>
      <c r="E95" s="16" t="s">
        <v>329</v>
      </c>
      <c r="F95" s="51">
        <v>0</v>
      </c>
      <c r="H95" s="11">
        <v>87</v>
      </c>
      <c r="I95" s="14" t="s">
        <v>656</v>
      </c>
      <c r="J95" s="102" t="s">
        <v>443</v>
      </c>
      <c r="K95" s="59">
        <v>10</v>
      </c>
      <c r="L95" s="16" t="s">
        <v>5</v>
      </c>
      <c r="M95" s="18">
        <v>0</v>
      </c>
      <c r="O95" s="52">
        <v>87</v>
      </c>
      <c r="P95" s="24" t="s">
        <v>533</v>
      </c>
      <c r="Q95" s="27" t="s">
        <v>447</v>
      </c>
      <c r="R95" s="25" t="s">
        <v>444</v>
      </c>
      <c r="S95" s="26" t="s">
        <v>479</v>
      </c>
      <c r="T95" s="20">
        <v>0</v>
      </c>
      <c r="U95" s="20"/>
      <c r="V95" s="27">
        <v>87</v>
      </c>
      <c r="W95" s="24" t="s">
        <v>436</v>
      </c>
      <c r="X95" s="25" t="s">
        <v>443</v>
      </c>
      <c r="Y95" s="25" t="s">
        <v>350</v>
      </c>
      <c r="Z95" s="26" t="s">
        <v>165</v>
      </c>
      <c r="AA95" s="27">
        <v>0</v>
      </c>
      <c r="AJ95" s="20">
        <v>2</v>
      </c>
      <c r="AK95" s="26" t="s">
        <v>203</v>
      </c>
      <c r="AL95" s="110"/>
      <c r="AM95" s="20">
        <v>259</v>
      </c>
      <c r="AQ95" s="20">
        <v>87</v>
      </c>
      <c r="AR95" s="32" t="s">
        <v>193</v>
      </c>
      <c r="AS95" s="25" t="s">
        <v>443</v>
      </c>
      <c r="AT95" s="33" t="s">
        <v>99</v>
      </c>
      <c r="AU95" s="34" t="s">
        <v>183</v>
      </c>
      <c r="AV95" s="27">
        <v>0</v>
      </c>
    </row>
    <row r="96" spans="1:54" x14ac:dyDescent="0.25">
      <c r="A96" s="61">
        <v>88</v>
      </c>
      <c r="B96" s="14" t="s">
        <v>767</v>
      </c>
      <c r="C96" s="11" t="s">
        <v>443</v>
      </c>
      <c r="D96" s="15" t="s">
        <v>681</v>
      </c>
      <c r="E96" s="16" t="s">
        <v>100</v>
      </c>
      <c r="F96" s="51">
        <v>0</v>
      </c>
      <c r="H96" s="15">
        <v>88</v>
      </c>
      <c r="I96" s="10" t="s">
        <v>657</v>
      </c>
      <c r="J96" s="102" t="s">
        <v>443</v>
      </c>
      <c r="K96" s="59">
        <v>10</v>
      </c>
      <c r="L96" s="12" t="s">
        <v>479</v>
      </c>
      <c r="M96" s="18">
        <v>0</v>
      </c>
      <c r="O96" s="52">
        <v>88</v>
      </c>
      <c r="P96" s="24" t="s">
        <v>534</v>
      </c>
      <c r="Q96" s="20" t="s">
        <v>447</v>
      </c>
      <c r="R96" s="25" t="s">
        <v>444</v>
      </c>
      <c r="S96" s="26" t="s">
        <v>183</v>
      </c>
      <c r="T96" s="20">
        <v>0</v>
      </c>
      <c r="U96" s="20"/>
      <c r="V96" s="27">
        <v>88</v>
      </c>
      <c r="W96" s="32" t="s">
        <v>437</v>
      </c>
      <c r="X96" s="25" t="s">
        <v>443</v>
      </c>
      <c r="Y96" s="33" t="s">
        <v>350</v>
      </c>
      <c r="Z96" s="34" t="s">
        <v>155</v>
      </c>
      <c r="AA96" s="27">
        <v>0</v>
      </c>
      <c r="AJ96" s="20">
        <v>3</v>
      </c>
      <c r="AK96" s="26" t="s">
        <v>26</v>
      </c>
      <c r="AL96" s="110"/>
      <c r="AM96" s="20">
        <v>255.5</v>
      </c>
      <c r="AQ96" s="20">
        <v>88</v>
      </c>
      <c r="AR96" s="24" t="s">
        <v>194</v>
      </c>
      <c r="AS96" s="25" t="s">
        <v>443</v>
      </c>
      <c r="AT96" s="25" t="s">
        <v>99</v>
      </c>
      <c r="AU96" s="26" t="s">
        <v>16</v>
      </c>
      <c r="AV96" s="27">
        <v>0</v>
      </c>
    </row>
    <row r="97" spans="1:48" x14ac:dyDescent="0.25">
      <c r="A97" s="61">
        <v>89</v>
      </c>
      <c r="B97" s="14" t="s">
        <v>768</v>
      </c>
      <c r="C97" s="11" t="s">
        <v>443</v>
      </c>
      <c r="D97" s="15" t="s">
        <v>687</v>
      </c>
      <c r="E97" s="16" t="s">
        <v>547</v>
      </c>
      <c r="F97" s="51">
        <v>0</v>
      </c>
      <c r="H97" s="11">
        <v>89</v>
      </c>
      <c r="I97" s="14" t="s">
        <v>658</v>
      </c>
      <c r="J97" s="103" t="s">
        <v>447</v>
      </c>
      <c r="K97" s="59">
        <v>10</v>
      </c>
      <c r="L97" s="16" t="s">
        <v>56</v>
      </c>
      <c r="M97" s="18">
        <v>0</v>
      </c>
      <c r="O97" s="52">
        <v>89</v>
      </c>
      <c r="P97" s="24" t="s">
        <v>535</v>
      </c>
      <c r="Q97" s="27" t="s">
        <v>447</v>
      </c>
      <c r="R97" s="25" t="s">
        <v>444</v>
      </c>
      <c r="S97" s="26" t="s">
        <v>479</v>
      </c>
      <c r="T97" s="20">
        <v>0</v>
      </c>
      <c r="U97" s="20"/>
      <c r="V97" s="27">
        <v>89</v>
      </c>
      <c r="W97" s="24" t="s">
        <v>438</v>
      </c>
      <c r="X97" s="25" t="s">
        <v>443</v>
      </c>
      <c r="Y97" s="25" t="s">
        <v>350</v>
      </c>
      <c r="Z97" s="26" t="s">
        <v>28</v>
      </c>
      <c r="AA97" s="27">
        <v>0</v>
      </c>
      <c r="AJ97" s="20">
        <v>4</v>
      </c>
      <c r="AK97" s="26" t="s">
        <v>104</v>
      </c>
      <c r="AL97" s="110"/>
      <c r="AM97" s="20">
        <v>246</v>
      </c>
      <c r="AQ97" s="20">
        <v>89</v>
      </c>
      <c r="AR97" s="32" t="s">
        <v>195</v>
      </c>
      <c r="AS97" s="25" t="s">
        <v>443</v>
      </c>
      <c r="AT97" s="33" t="s">
        <v>97</v>
      </c>
      <c r="AU97" s="34" t="s">
        <v>28</v>
      </c>
      <c r="AV97" s="27">
        <v>0</v>
      </c>
    </row>
    <row r="98" spans="1:48" x14ac:dyDescent="0.25">
      <c r="A98" s="61">
        <v>90</v>
      </c>
      <c r="B98" s="14" t="s">
        <v>769</v>
      </c>
      <c r="C98" s="11" t="s">
        <v>447</v>
      </c>
      <c r="D98" s="15" t="s">
        <v>681</v>
      </c>
      <c r="E98" s="16" t="s">
        <v>547</v>
      </c>
      <c r="F98" s="51">
        <v>0</v>
      </c>
      <c r="H98" s="15">
        <v>90</v>
      </c>
      <c r="I98" s="10" t="s">
        <v>659</v>
      </c>
      <c r="J98" s="102" t="s">
        <v>443</v>
      </c>
      <c r="K98" s="59">
        <v>10</v>
      </c>
      <c r="L98" s="12" t="s">
        <v>479</v>
      </c>
      <c r="M98" s="18">
        <v>0</v>
      </c>
      <c r="O98" s="52">
        <v>90</v>
      </c>
      <c r="P98" s="24" t="s">
        <v>536</v>
      </c>
      <c r="Q98" s="25" t="s">
        <v>447</v>
      </c>
      <c r="R98" s="52">
        <v>11</v>
      </c>
      <c r="S98" s="26" t="s">
        <v>28</v>
      </c>
      <c r="T98" s="20">
        <v>0</v>
      </c>
      <c r="U98" s="20"/>
      <c r="V98" s="27">
        <v>90</v>
      </c>
      <c r="W98" s="32" t="s">
        <v>439</v>
      </c>
      <c r="X98" s="25" t="s">
        <v>447</v>
      </c>
      <c r="Y98" s="33" t="s">
        <v>350</v>
      </c>
      <c r="Z98" s="34" t="s">
        <v>208</v>
      </c>
      <c r="AA98" s="27">
        <v>0</v>
      </c>
      <c r="AJ98" s="20">
        <v>5</v>
      </c>
      <c r="AK98" s="26" t="s">
        <v>5</v>
      </c>
      <c r="AL98" s="110"/>
      <c r="AM98" s="20">
        <v>186</v>
      </c>
      <c r="AQ98" s="20">
        <v>90</v>
      </c>
      <c r="AR98" s="32" t="s">
        <v>196</v>
      </c>
      <c r="AS98" s="25" t="s">
        <v>443</v>
      </c>
      <c r="AT98" s="33" t="s">
        <v>99</v>
      </c>
      <c r="AU98" s="34" t="s">
        <v>183</v>
      </c>
      <c r="AV98" s="27">
        <v>0</v>
      </c>
    </row>
    <row r="99" spans="1:48" x14ac:dyDescent="0.25">
      <c r="A99" s="61">
        <v>91</v>
      </c>
      <c r="B99" s="14" t="s">
        <v>770</v>
      </c>
      <c r="C99" s="11" t="s">
        <v>443</v>
      </c>
      <c r="D99" s="15" t="s">
        <v>771</v>
      </c>
      <c r="E99" s="16" t="s">
        <v>316</v>
      </c>
      <c r="F99" s="51">
        <v>0</v>
      </c>
      <c r="H99" s="11">
        <v>91</v>
      </c>
      <c r="I99" s="14" t="s">
        <v>660</v>
      </c>
      <c r="J99" s="103" t="s">
        <v>447</v>
      </c>
      <c r="K99" s="59">
        <v>10</v>
      </c>
      <c r="L99" s="16" t="s">
        <v>547</v>
      </c>
      <c r="M99" s="18">
        <v>0</v>
      </c>
      <c r="O99" s="52">
        <v>91</v>
      </c>
      <c r="P99" s="24" t="s">
        <v>537</v>
      </c>
      <c r="Q99" s="25" t="s">
        <v>443</v>
      </c>
      <c r="R99" s="25" t="s">
        <v>444</v>
      </c>
      <c r="S99" s="26" t="s">
        <v>104</v>
      </c>
      <c r="T99" s="20">
        <v>0</v>
      </c>
      <c r="U99" s="20"/>
      <c r="V99" s="27">
        <v>91</v>
      </c>
      <c r="W99" s="32" t="s">
        <v>440</v>
      </c>
      <c r="X99" s="25" t="s">
        <v>447</v>
      </c>
      <c r="Y99" s="33" t="s">
        <v>350</v>
      </c>
      <c r="Z99" s="34" t="s">
        <v>155</v>
      </c>
      <c r="AA99" s="27">
        <v>0</v>
      </c>
      <c r="AJ99" s="20">
        <v>6</v>
      </c>
      <c r="AK99" s="26" t="s">
        <v>16</v>
      </c>
      <c r="AL99" s="110"/>
      <c r="AM99" s="20">
        <v>157</v>
      </c>
      <c r="AQ99" s="20">
        <v>91</v>
      </c>
      <c r="AR99" s="32" t="s">
        <v>197</v>
      </c>
      <c r="AS99" s="25" t="s">
        <v>443</v>
      </c>
      <c r="AT99" s="33" t="s">
        <v>106</v>
      </c>
      <c r="AU99" s="34" t="s">
        <v>198</v>
      </c>
      <c r="AV99" s="27">
        <v>0</v>
      </c>
    </row>
    <row r="100" spans="1:48" x14ac:dyDescent="0.25">
      <c r="A100" s="61">
        <v>92</v>
      </c>
      <c r="B100" s="14" t="s">
        <v>772</v>
      </c>
      <c r="C100" s="11" t="s">
        <v>443</v>
      </c>
      <c r="D100" s="15" t="s">
        <v>681</v>
      </c>
      <c r="E100" s="16" t="s">
        <v>316</v>
      </c>
      <c r="F100" s="51">
        <v>0</v>
      </c>
      <c r="H100" s="15">
        <v>92</v>
      </c>
      <c r="I100" s="10" t="s">
        <v>661</v>
      </c>
      <c r="J100" s="103" t="s">
        <v>447</v>
      </c>
      <c r="K100" s="59">
        <v>10</v>
      </c>
      <c r="L100" s="12" t="s">
        <v>183</v>
      </c>
      <c r="M100" s="51">
        <v>0</v>
      </c>
      <c r="O100" s="52">
        <v>92</v>
      </c>
      <c r="P100" s="24" t="s">
        <v>538</v>
      </c>
      <c r="Q100" s="25" t="s">
        <v>447</v>
      </c>
      <c r="R100" s="52">
        <v>11</v>
      </c>
      <c r="S100" s="26" t="s">
        <v>18</v>
      </c>
      <c r="T100" s="20">
        <v>0</v>
      </c>
      <c r="U100" s="20"/>
      <c r="AJ100" s="20">
        <v>7</v>
      </c>
      <c r="AK100" s="26" t="s">
        <v>8</v>
      </c>
      <c r="AL100" s="110"/>
      <c r="AM100" s="20">
        <v>152</v>
      </c>
      <c r="AQ100" s="20">
        <v>92</v>
      </c>
      <c r="AR100" s="32" t="s">
        <v>199</v>
      </c>
      <c r="AS100" s="25" t="s">
        <v>443</v>
      </c>
      <c r="AT100" s="33" t="s">
        <v>99</v>
      </c>
      <c r="AU100" s="34" t="s">
        <v>183</v>
      </c>
      <c r="AV100" s="27">
        <v>0</v>
      </c>
    </row>
    <row r="101" spans="1:48" x14ac:dyDescent="0.25">
      <c r="A101" s="61">
        <v>93</v>
      </c>
      <c r="B101" s="14" t="s">
        <v>773</v>
      </c>
      <c r="C101" s="11" t="s">
        <v>447</v>
      </c>
      <c r="D101" s="15" t="s">
        <v>687</v>
      </c>
      <c r="E101" s="16" t="s">
        <v>5</v>
      </c>
      <c r="F101" s="51">
        <v>0</v>
      </c>
      <c r="H101" s="11">
        <v>93</v>
      </c>
      <c r="I101" s="10" t="s">
        <v>662</v>
      </c>
      <c r="J101" s="103" t="s">
        <v>447</v>
      </c>
      <c r="K101" s="59">
        <v>10</v>
      </c>
      <c r="L101" s="12" t="s">
        <v>155</v>
      </c>
      <c r="M101" s="51">
        <v>0</v>
      </c>
      <c r="O101" s="52">
        <v>93</v>
      </c>
      <c r="P101" s="24" t="s">
        <v>539</v>
      </c>
      <c r="Q101" s="25" t="s">
        <v>447</v>
      </c>
      <c r="R101" s="52">
        <v>11</v>
      </c>
      <c r="S101" s="26" t="s">
        <v>16</v>
      </c>
      <c r="T101" s="27">
        <v>0</v>
      </c>
      <c r="AJ101" s="20">
        <v>8</v>
      </c>
      <c r="AK101" s="26" t="s">
        <v>2</v>
      </c>
      <c r="AL101" s="110"/>
      <c r="AM101" s="20">
        <v>130</v>
      </c>
      <c r="AQ101" s="20">
        <v>93</v>
      </c>
      <c r="AR101" s="32" t="s">
        <v>200</v>
      </c>
      <c r="AS101" s="25" t="s">
        <v>447</v>
      </c>
      <c r="AT101" s="33" t="s">
        <v>106</v>
      </c>
      <c r="AU101" s="34" t="s">
        <v>18</v>
      </c>
      <c r="AV101" s="27">
        <v>0</v>
      </c>
    </row>
    <row r="102" spans="1:48" x14ac:dyDescent="0.25">
      <c r="A102" s="61">
        <v>94</v>
      </c>
      <c r="B102" s="14" t="s">
        <v>774</v>
      </c>
      <c r="C102" s="11" t="s">
        <v>447</v>
      </c>
      <c r="D102" s="15" t="s">
        <v>687</v>
      </c>
      <c r="E102" s="16" t="s">
        <v>5</v>
      </c>
      <c r="F102" s="51">
        <v>0</v>
      </c>
      <c r="H102" s="15">
        <v>94</v>
      </c>
      <c r="I102" s="10" t="s">
        <v>663</v>
      </c>
      <c r="J102" s="103" t="s">
        <v>447</v>
      </c>
      <c r="K102" s="59">
        <v>10</v>
      </c>
      <c r="L102" s="12" t="s">
        <v>155</v>
      </c>
      <c r="M102" s="51">
        <v>0</v>
      </c>
      <c r="O102" s="52">
        <v>94</v>
      </c>
      <c r="P102" s="24" t="s">
        <v>540</v>
      </c>
      <c r="Q102" s="20" t="s">
        <v>447</v>
      </c>
      <c r="R102" s="25" t="s">
        <v>444</v>
      </c>
      <c r="S102" s="26" t="s">
        <v>104</v>
      </c>
      <c r="T102" s="27">
        <v>0</v>
      </c>
      <c r="V102" s="31">
        <v>1</v>
      </c>
      <c r="W102" s="30" t="s">
        <v>2</v>
      </c>
      <c r="X102" s="109"/>
      <c r="Y102" s="31">
        <v>365</v>
      </c>
      <c r="AJ102" s="20">
        <v>9</v>
      </c>
      <c r="AK102" s="34" t="s">
        <v>155</v>
      </c>
      <c r="AL102" s="111"/>
      <c r="AM102" s="20">
        <v>103</v>
      </c>
    </row>
    <row r="103" spans="1:48" x14ac:dyDescent="0.25">
      <c r="A103" s="61">
        <v>95</v>
      </c>
      <c r="B103" s="14" t="s">
        <v>775</v>
      </c>
      <c r="C103" s="11" t="s">
        <v>447</v>
      </c>
      <c r="D103" s="15" t="s">
        <v>687</v>
      </c>
      <c r="E103" s="16" t="s">
        <v>547</v>
      </c>
      <c r="F103" s="51">
        <v>0</v>
      </c>
      <c r="H103" s="11">
        <v>95</v>
      </c>
      <c r="I103" s="10" t="s">
        <v>664</v>
      </c>
      <c r="J103" s="103" t="s">
        <v>447</v>
      </c>
      <c r="K103" s="59">
        <v>10</v>
      </c>
      <c r="L103" s="12" t="s">
        <v>165</v>
      </c>
      <c r="M103" s="51">
        <v>0</v>
      </c>
      <c r="O103" s="52">
        <v>95</v>
      </c>
      <c r="P103" s="24" t="s">
        <v>541</v>
      </c>
      <c r="Q103" s="25" t="s">
        <v>443</v>
      </c>
      <c r="R103" s="25" t="s">
        <v>444</v>
      </c>
      <c r="S103" s="26" t="s">
        <v>56</v>
      </c>
      <c r="T103" s="27">
        <v>0</v>
      </c>
      <c r="V103" s="27">
        <v>2</v>
      </c>
      <c r="W103" s="34" t="s">
        <v>26</v>
      </c>
      <c r="X103" s="111"/>
      <c r="Y103" s="27">
        <v>290</v>
      </c>
      <c r="AJ103" s="20">
        <v>10</v>
      </c>
      <c r="AK103" s="26" t="s">
        <v>56</v>
      </c>
      <c r="AL103" s="110"/>
      <c r="AM103" s="20">
        <v>65</v>
      </c>
      <c r="AQ103" s="20">
        <v>1</v>
      </c>
      <c r="AR103" s="30" t="s">
        <v>26</v>
      </c>
      <c r="AS103" s="109"/>
      <c r="AT103" s="31">
        <v>404</v>
      </c>
    </row>
    <row r="104" spans="1:48" x14ac:dyDescent="0.25">
      <c r="A104" s="61">
        <v>96</v>
      </c>
      <c r="B104" s="14" t="s">
        <v>776</v>
      </c>
      <c r="C104" s="11" t="s">
        <v>447</v>
      </c>
      <c r="D104" s="15" t="s">
        <v>687</v>
      </c>
      <c r="E104" s="16" t="s">
        <v>18</v>
      </c>
      <c r="F104" s="51">
        <v>0</v>
      </c>
      <c r="H104" s="15">
        <v>96</v>
      </c>
      <c r="I104" s="14" t="s">
        <v>665</v>
      </c>
      <c r="J104" s="102" t="s">
        <v>443</v>
      </c>
      <c r="K104" s="59">
        <v>10</v>
      </c>
      <c r="L104" s="16" t="s">
        <v>547</v>
      </c>
      <c r="M104" s="51">
        <v>0</v>
      </c>
      <c r="O104" s="52">
        <v>96</v>
      </c>
      <c r="P104" s="24" t="s">
        <v>542</v>
      </c>
      <c r="Q104" s="27" t="s">
        <v>447</v>
      </c>
      <c r="R104" s="25" t="s">
        <v>444</v>
      </c>
      <c r="S104" s="26" t="s">
        <v>5</v>
      </c>
      <c r="T104" s="27">
        <v>0</v>
      </c>
      <c r="V104" s="27">
        <v>3</v>
      </c>
      <c r="W104" s="42" t="s">
        <v>104</v>
      </c>
      <c r="X104" s="113"/>
      <c r="Y104" s="27">
        <v>263</v>
      </c>
      <c r="AJ104" s="20">
        <v>11</v>
      </c>
      <c r="AK104" s="34" t="s">
        <v>18</v>
      </c>
      <c r="AL104" s="111"/>
      <c r="AM104" s="20">
        <v>34</v>
      </c>
      <c r="AQ104" s="20">
        <v>2</v>
      </c>
      <c r="AR104" s="26" t="s">
        <v>100</v>
      </c>
      <c r="AS104" s="110"/>
      <c r="AT104" s="27">
        <v>379</v>
      </c>
    </row>
    <row r="105" spans="1:48" x14ac:dyDescent="0.25">
      <c r="A105" s="61">
        <v>97</v>
      </c>
      <c r="B105" s="14" t="s">
        <v>733</v>
      </c>
      <c r="C105" s="11" t="s">
        <v>443</v>
      </c>
      <c r="D105" s="15" t="s">
        <v>681</v>
      </c>
      <c r="E105" s="16" t="s">
        <v>329</v>
      </c>
      <c r="F105" s="51">
        <v>0</v>
      </c>
      <c r="H105" s="11">
        <v>97</v>
      </c>
      <c r="I105" s="10" t="s">
        <v>666</v>
      </c>
      <c r="J105" s="102" t="s">
        <v>443</v>
      </c>
      <c r="K105" s="59">
        <v>10</v>
      </c>
      <c r="L105" s="12" t="s">
        <v>104</v>
      </c>
      <c r="M105" s="51">
        <v>0</v>
      </c>
      <c r="O105" s="52">
        <v>97</v>
      </c>
      <c r="P105" s="24" t="s">
        <v>543</v>
      </c>
      <c r="Q105" s="25" t="s">
        <v>443</v>
      </c>
      <c r="R105" s="25" t="s">
        <v>444</v>
      </c>
      <c r="S105" s="26" t="s">
        <v>208</v>
      </c>
      <c r="T105" s="27">
        <v>0</v>
      </c>
      <c r="V105" s="27">
        <v>4</v>
      </c>
      <c r="W105" s="34" t="s">
        <v>131</v>
      </c>
      <c r="X105" s="111"/>
      <c r="Y105" s="27">
        <v>165</v>
      </c>
      <c r="AJ105" s="20">
        <v>12</v>
      </c>
      <c r="AK105" s="34" t="s">
        <v>131</v>
      </c>
      <c r="AL105" s="111"/>
      <c r="AM105" s="20">
        <v>15</v>
      </c>
      <c r="AQ105" s="20">
        <v>3</v>
      </c>
      <c r="AR105" s="26" t="s">
        <v>16</v>
      </c>
      <c r="AS105" s="110"/>
      <c r="AT105" s="27">
        <v>362</v>
      </c>
    </row>
    <row r="106" spans="1:48" x14ac:dyDescent="0.25">
      <c r="A106" s="61">
        <v>98</v>
      </c>
      <c r="B106" s="14" t="s">
        <v>777</v>
      </c>
      <c r="C106" s="11" t="s">
        <v>447</v>
      </c>
      <c r="D106" s="15" t="s">
        <v>687</v>
      </c>
      <c r="E106" s="16" t="s">
        <v>18</v>
      </c>
      <c r="F106" s="51">
        <v>0</v>
      </c>
      <c r="H106" s="15">
        <v>98</v>
      </c>
      <c r="I106" s="14" t="s">
        <v>667</v>
      </c>
      <c r="J106" s="103" t="s">
        <v>447</v>
      </c>
      <c r="K106" s="59">
        <v>10</v>
      </c>
      <c r="L106" s="16" t="s">
        <v>547</v>
      </c>
      <c r="M106" s="51">
        <v>0</v>
      </c>
      <c r="O106" s="52">
        <v>98</v>
      </c>
      <c r="P106" s="24" t="s">
        <v>544</v>
      </c>
      <c r="Q106" s="25" t="s">
        <v>443</v>
      </c>
      <c r="R106" s="25" t="s">
        <v>444</v>
      </c>
      <c r="S106" s="26" t="s">
        <v>316</v>
      </c>
      <c r="T106" s="27">
        <v>0</v>
      </c>
      <c r="V106" s="27">
        <v>5</v>
      </c>
      <c r="W106" s="26" t="s">
        <v>316</v>
      </c>
      <c r="X106" s="110"/>
      <c r="Y106" s="27">
        <v>124</v>
      </c>
      <c r="AJ106" s="20">
        <v>12</v>
      </c>
      <c r="AK106" s="34" t="s">
        <v>28</v>
      </c>
      <c r="AL106" s="111"/>
      <c r="AM106" s="20">
        <v>15</v>
      </c>
      <c r="AQ106" s="20">
        <v>4</v>
      </c>
      <c r="AR106" s="26" t="s">
        <v>5</v>
      </c>
      <c r="AS106" s="110"/>
      <c r="AT106" s="27">
        <v>183</v>
      </c>
    </row>
    <row r="107" spans="1:48" x14ac:dyDescent="0.25">
      <c r="A107" s="61">
        <v>99</v>
      </c>
      <c r="B107" s="14" t="s">
        <v>778</v>
      </c>
      <c r="C107" s="11" t="s">
        <v>447</v>
      </c>
      <c r="D107" s="15" t="s">
        <v>681</v>
      </c>
      <c r="E107" s="16" t="s">
        <v>329</v>
      </c>
      <c r="F107" s="51">
        <v>0</v>
      </c>
      <c r="H107" s="11">
        <v>99</v>
      </c>
      <c r="I107" s="10" t="s">
        <v>668</v>
      </c>
      <c r="J107" s="103" t="s">
        <v>447</v>
      </c>
      <c r="K107" s="59">
        <v>10</v>
      </c>
      <c r="L107" s="12" t="s">
        <v>183</v>
      </c>
      <c r="M107" s="51">
        <v>0</v>
      </c>
      <c r="O107" s="52">
        <v>99</v>
      </c>
      <c r="P107" s="24" t="s">
        <v>545</v>
      </c>
      <c r="Q107" s="27" t="s">
        <v>447</v>
      </c>
      <c r="R107" s="25" t="s">
        <v>444</v>
      </c>
      <c r="S107" s="26" t="s">
        <v>56</v>
      </c>
      <c r="T107" s="27">
        <v>0</v>
      </c>
      <c r="V107" s="27">
        <v>6</v>
      </c>
      <c r="W107" s="34" t="s">
        <v>5</v>
      </c>
      <c r="X107" s="111"/>
      <c r="Y107" s="27">
        <v>88</v>
      </c>
      <c r="AJ107" s="20">
        <v>14</v>
      </c>
      <c r="AK107" s="26" t="s">
        <v>72</v>
      </c>
      <c r="AL107" s="110"/>
      <c r="AM107" s="20">
        <v>6</v>
      </c>
      <c r="AQ107" s="20">
        <v>5</v>
      </c>
      <c r="AR107" s="26" t="s">
        <v>104</v>
      </c>
      <c r="AS107" s="110"/>
      <c r="AT107" s="27">
        <v>129</v>
      </c>
    </row>
    <row r="108" spans="1:48" x14ac:dyDescent="0.25">
      <c r="H108" s="15">
        <v>100</v>
      </c>
      <c r="I108" s="10" t="s">
        <v>669</v>
      </c>
      <c r="J108" s="102" t="s">
        <v>443</v>
      </c>
      <c r="K108" s="59">
        <v>10</v>
      </c>
      <c r="L108" s="12" t="s">
        <v>479</v>
      </c>
      <c r="M108" s="51">
        <v>0</v>
      </c>
      <c r="O108" s="52">
        <v>100</v>
      </c>
      <c r="P108" s="24" t="s">
        <v>546</v>
      </c>
      <c r="Q108" s="27" t="s">
        <v>447</v>
      </c>
      <c r="R108" s="25" t="s">
        <v>444</v>
      </c>
      <c r="S108" s="26" t="s">
        <v>547</v>
      </c>
      <c r="T108" s="27">
        <v>0</v>
      </c>
      <c r="V108" s="27">
        <v>7</v>
      </c>
      <c r="W108" s="26" t="s">
        <v>165</v>
      </c>
      <c r="X108" s="110"/>
      <c r="Y108" s="27">
        <v>80</v>
      </c>
      <c r="AJ108" s="20">
        <v>15</v>
      </c>
      <c r="AK108" s="34" t="s">
        <v>14</v>
      </c>
      <c r="AL108" s="111"/>
      <c r="AM108" s="20">
        <v>5</v>
      </c>
      <c r="AQ108" s="20">
        <v>6</v>
      </c>
      <c r="AR108" s="26" t="s">
        <v>8</v>
      </c>
      <c r="AS108" s="110"/>
      <c r="AT108" s="27">
        <v>127</v>
      </c>
    </row>
    <row r="109" spans="1:48" x14ac:dyDescent="0.25">
      <c r="H109" s="11">
        <v>101</v>
      </c>
      <c r="I109" s="10" t="s">
        <v>670</v>
      </c>
      <c r="J109" s="102" t="s">
        <v>443</v>
      </c>
      <c r="K109" s="59">
        <v>10</v>
      </c>
      <c r="L109" s="12" t="s">
        <v>165</v>
      </c>
      <c r="M109" s="51">
        <v>0</v>
      </c>
      <c r="O109" s="52">
        <v>101</v>
      </c>
      <c r="P109" s="24" t="s">
        <v>548</v>
      </c>
      <c r="Q109" s="25" t="s">
        <v>443</v>
      </c>
      <c r="R109" s="25" t="s">
        <v>444</v>
      </c>
      <c r="S109" s="26" t="s">
        <v>479</v>
      </c>
      <c r="T109" s="27">
        <v>0</v>
      </c>
      <c r="V109" s="27">
        <v>8</v>
      </c>
      <c r="W109" s="26" t="s">
        <v>56</v>
      </c>
      <c r="X109" s="110"/>
      <c r="Y109" s="27">
        <v>79</v>
      </c>
      <c r="AJ109" s="20">
        <v>16</v>
      </c>
      <c r="AK109" s="34" t="s">
        <v>183</v>
      </c>
      <c r="AL109" s="111"/>
      <c r="AM109" s="20">
        <v>3</v>
      </c>
      <c r="AQ109" s="20">
        <v>7</v>
      </c>
      <c r="AR109" s="26" t="s">
        <v>111</v>
      </c>
      <c r="AS109" s="110"/>
      <c r="AT109" s="27">
        <v>105</v>
      </c>
    </row>
    <row r="110" spans="1:48" x14ac:dyDescent="0.25">
      <c r="A110" s="11">
        <v>1</v>
      </c>
      <c r="B110" s="64" t="s">
        <v>18</v>
      </c>
      <c r="C110" s="31"/>
      <c r="D110" s="31">
        <v>89.5</v>
      </c>
      <c r="H110" s="15">
        <v>102</v>
      </c>
      <c r="I110" s="14" t="s">
        <v>671</v>
      </c>
      <c r="J110" s="103" t="s">
        <v>447</v>
      </c>
      <c r="K110" s="59">
        <v>10</v>
      </c>
      <c r="L110" s="16" t="s">
        <v>56</v>
      </c>
      <c r="M110" s="51">
        <v>0</v>
      </c>
      <c r="O110" s="52">
        <v>102</v>
      </c>
      <c r="P110" s="24" t="s">
        <v>549</v>
      </c>
      <c r="Q110" s="20" t="s">
        <v>447</v>
      </c>
      <c r="R110" s="25" t="s">
        <v>444</v>
      </c>
      <c r="S110" s="26" t="s">
        <v>165</v>
      </c>
      <c r="T110" s="27">
        <v>0</v>
      </c>
      <c r="V110" s="27">
        <v>9</v>
      </c>
      <c r="W110" s="26" t="s">
        <v>60</v>
      </c>
      <c r="X110" s="110"/>
      <c r="Y110" s="27">
        <v>63</v>
      </c>
      <c r="AJ110" s="20">
        <v>17</v>
      </c>
      <c r="AK110" s="26" t="s">
        <v>279</v>
      </c>
      <c r="AL110" s="110"/>
      <c r="AM110" s="20">
        <v>0</v>
      </c>
      <c r="AQ110" s="20">
        <v>8</v>
      </c>
      <c r="AR110" s="26" t="s">
        <v>2</v>
      </c>
      <c r="AS110" s="110"/>
      <c r="AT110" s="27">
        <v>80</v>
      </c>
    </row>
    <row r="111" spans="1:48" x14ac:dyDescent="0.25">
      <c r="A111" s="18">
        <v>2</v>
      </c>
      <c r="B111" s="16" t="s">
        <v>794</v>
      </c>
      <c r="D111" s="18">
        <v>73</v>
      </c>
      <c r="H111" s="11">
        <v>103</v>
      </c>
      <c r="I111" s="14" t="s">
        <v>672</v>
      </c>
      <c r="J111" s="102" t="s">
        <v>443</v>
      </c>
      <c r="K111" s="59">
        <v>10</v>
      </c>
      <c r="L111" s="16" t="s">
        <v>165</v>
      </c>
      <c r="M111" s="51">
        <v>0</v>
      </c>
      <c r="O111" s="52">
        <v>103</v>
      </c>
      <c r="P111" s="24" t="s">
        <v>550</v>
      </c>
      <c r="Q111" s="27" t="s">
        <v>447</v>
      </c>
      <c r="R111" s="25" t="s">
        <v>444</v>
      </c>
      <c r="S111" s="26" t="s">
        <v>5</v>
      </c>
      <c r="T111" s="27">
        <v>0</v>
      </c>
      <c r="V111" s="27">
        <v>10</v>
      </c>
      <c r="W111" s="34" t="s">
        <v>155</v>
      </c>
      <c r="X111" s="111"/>
      <c r="Y111" s="27">
        <v>60</v>
      </c>
      <c r="AJ111" s="20">
        <v>17</v>
      </c>
      <c r="AK111" s="34" t="s">
        <v>176</v>
      </c>
      <c r="AL111" s="111"/>
      <c r="AM111" s="20">
        <v>0</v>
      </c>
      <c r="AQ111" s="20">
        <v>9</v>
      </c>
      <c r="AR111" s="26" t="s">
        <v>131</v>
      </c>
      <c r="AS111" s="110"/>
      <c r="AT111" s="27">
        <v>50</v>
      </c>
    </row>
    <row r="112" spans="1:48" x14ac:dyDescent="0.25">
      <c r="A112" s="18">
        <v>3</v>
      </c>
      <c r="B112" s="16" t="s">
        <v>104</v>
      </c>
      <c r="D112" s="18">
        <v>71</v>
      </c>
      <c r="H112" s="15">
        <v>104</v>
      </c>
      <c r="I112" s="10" t="s">
        <v>673</v>
      </c>
      <c r="J112" s="102" t="s">
        <v>443</v>
      </c>
      <c r="K112" s="59">
        <v>10</v>
      </c>
      <c r="L112" s="12" t="s">
        <v>183</v>
      </c>
      <c r="M112" s="51">
        <v>0</v>
      </c>
      <c r="O112" s="52">
        <v>104</v>
      </c>
      <c r="P112" s="24" t="s">
        <v>551</v>
      </c>
      <c r="Q112" s="27" t="s">
        <v>447</v>
      </c>
      <c r="R112" s="25" t="s">
        <v>444</v>
      </c>
      <c r="S112" s="26" t="s">
        <v>479</v>
      </c>
      <c r="T112" s="27">
        <v>0</v>
      </c>
      <c r="V112" s="27">
        <v>11</v>
      </c>
      <c r="W112" s="26" t="s">
        <v>329</v>
      </c>
      <c r="X112" s="110"/>
      <c r="Y112" s="27">
        <v>56</v>
      </c>
      <c r="AQ112" s="20">
        <v>10</v>
      </c>
      <c r="AR112" s="34" t="s">
        <v>14</v>
      </c>
      <c r="AS112" s="111"/>
      <c r="AT112" s="27">
        <v>44</v>
      </c>
    </row>
    <row r="113" spans="1:46" x14ac:dyDescent="0.25">
      <c r="A113" s="18">
        <v>4</v>
      </c>
      <c r="B113" s="16" t="s">
        <v>2</v>
      </c>
      <c r="D113" s="18">
        <v>66</v>
      </c>
      <c r="H113" s="11">
        <v>105</v>
      </c>
      <c r="I113" s="14" t="s">
        <v>674</v>
      </c>
      <c r="J113" s="103" t="s">
        <v>447</v>
      </c>
      <c r="K113" s="59">
        <v>10</v>
      </c>
      <c r="L113" s="16" t="s">
        <v>18</v>
      </c>
      <c r="M113" s="51">
        <v>0</v>
      </c>
      <c r="O113" s="52">
        <v>105</v>
      </c>
      <c r="P113" s="24" t="s">
        <v>552</v>
      </c>
      <c r="Q113" s="27" t="s">
        <v>447</v>
      </c>
      <c r="R113" s="25" t="s">
        <v>444</v>
      </c>
      <c r="S113" s="26" t="s">
        <v>56</v>
      </c>
      <c r="T113" s="27">
        <v>0</v>
      </c>
      <c r="V113" s="27">
        <v>12</v>
      </c>
      <c r="W113" s="26" t="s">
        <v>28</v>
      </c>
      <c r="X113" s="110"/>
      <c r="Y113" s="27">
        <v>53</v>
      </c>
      <c r="AQ113" s="20">
        <v>11</v>
      </c>
      <c r="AR113" s="26" t="s">
        <v>72</v>
      </c>
      <c r="AS113" s="110"/>
      <c r="AT113" s="27">
        <v>42</v>
      </c>
    </row>
    <row r="114" spans="1:46" x14ac:dyDescent="0.25">
      <c r="A114" s="11">
        <v>5</v>
      </c>
      <c r="B114" s="16" t="s">
        <v>316</v>
      </c>
      <c r="D114" s="18">
        <v>54</v>
      </c>
      <c r="H114" s="15">
        <v>106</v>
      </c>
      <c r="I114" s="14" t="s">
        <v>675</v>
      </c>
      <c r="J114" s="102" t="s">
        <v>443</v>
      </c>
      <c r="K114" s="59">
        <v>10</v>
      </c>
      <c r="L114" s="16" t="s">
        <v>26</v>
      </c>
      <c r="M114" s="51">
        <v>0</v>
      </c>
      <c r="O114" s="52">
        <v>106</v>
      </c>
      <c r="P114" s="24" t="s">
        <v>553</v>
      </c>
      <c r="Q114" s="25" t="s">
        <v>447</v>
      </c>
      <c r="R114" s="52">
        <v>11</v>
      </c>
      <c r="S114" s="26" t="s">
        <v>14</v>
      </c>
      <c r="T114" s="27">
        <v>0</v>
      </c>
      <c r="V114" s="27">
        <v>13</v>
      </c>
      <c r="W114" s="34" t="s">
        <v>208</v>
      </c>
      <c r="X114" s="111"/>
      <c r="Y114" s="27">
        <v>52</v>
      </c>
      <c r="AQ114" s="20">
        <v>12</v>
      </c>
      <c r="AR114" s="26" t="s">
        <v>56</v>
      </c>
      <c r="AS114" s="110"/>
      <c r="AT114" s="27">
        <v>40</v>
      </c>
    </row>
    <row r="115" spans="1:46" x14ac:dyDescent="0.25">
      <c r="A115" s="18">
        <v>6</v>
      </c>
      <c r="B115" s="16" t="s">
        <v>56</v>
      </c>
      <c r="D115" s="18">
        <v>46</v>
      </c>
      <c r="H115" s="11">
        <v>107</v>
      </c>
      <c r="I115" s="10" t="s">
        <v>676</v>
      </c>
      <c r="J115" s="103" t="s">
        <v>447</v>
      </c>
      <c r="K115" s="59">
        <v>10</v>
      </c>
      <c r="L115" s="12" t="s">
        <v>479</v>
      </c>
      <c r="M115" s="51">
        <v>0</v>
      </c>
      <c r="O115" s="52">
        <v>107</v>
      </c>
      <c r="P115" s="24" t="s">
        <v>554</v>
      </c>
      <c r="Q115" s="27" t="s">
        <v>447</v>
      </c>
      <c r="R115" s="25" t="s">
        <v>444</v>
      </c>
      <c r="S115" s="26" t="s">
        <v>183</v>
      </c>
      <c r="T115" s="27">
        <v>0</v>
      </c>
      <c r="V115" s="27">
        <v>14</v>
      </c>
      <c r="W115" s="34" t="s">
        <v>8</v>
      </c>
      <c r="X115" s="111"/>
      <c r="Y115" s="27">
        <v>17</v>
      </c>
      <c r="AQ115" s="20">
        <v>13</v>
      </c>
      <c r="AR115" s="34" t="s">
        <v>28</v>
      </c>
      <c r="AS115" s="111"/>
      <c r="AT115" s="27">
        <v>37</v>
      </c>
    </row>
    <row r="116" spans="1:46" x14ac:dyDescent="0.25">
      <c r="A116" s="18">
        <v>7</v>
      </c>
      <c r="B116" s="16" t="s">
        <v>203</v>
      </c>
      <c r="D116" s="18">
        <v>44</v>
      </c>
      <c r="H116" s="15">
        <v>108</v>
      </c>
      <c r="I116" s="10" t="s">
        <v>677</v>
      </c>
      <c r="J116" s="103" t="s">
        <v>447</v>
      </c>
      <c r="K116" s="59">
        <v>10</v>
      </c>
      <c r="L116" s="12" t="s">
        <v>479</v>
      </c>
      <c r="M116" s="51">
        <v>0</v>
      </c>
      <c r="O116" s="52">
        <v>108</v>
      </c>
      <c r="P116" s="24" t="s">
        <v>555</v>
      </c>
      <c r="Q116" s="27" t="s">
        <v>447</v>
      </c>
      <c r="R116" s="25" t="s">
        <v>444</v>
      </c>
      <c r="S116" s="26" t="s">
        <v>547</v>
      </c>
      <c r="T116" s="27">
        <v>0</v>
      </c>
      <c r="V116" s="27">
        <v>15</v>
      </c>
      <c r="W116" s="26" t="s">
        <v>183</v>
      </c>
      <c r="X116" s="110"/>
      <c r="Y116" s="27">
        <v>0</v>
      </c>
      <c r="AQ116" s="20">
        <v>14</v>
      </c>
      <c r="AR116" s="26" t="s">
        <v>155</v>
      </c>
      <c r="AS116" s="110"/>
      <c r="AT116" s="27">
        <v>17</v>
      </c>
    </row>
    <row r="117" spans="1:46" x14ac:dyDescent="0.25">
      <c r="A117" s="18">
        <v>8</v>
      </c>
      <c r="B117" s="16" t="s">
        <v>329</v>
      </c>
      <c r="D117" s="18">
        <v>36.5</v>
      </c>
      <c r="H117" s="11">
        <v>109</v>
      </c>
      <c r="I117" s="10" t="s">
        <v>678</v>
      </c>
      <c r="J117" s="103" t="s">
        <v>447</v>
      </c>
      <c r="K117" s="59">
        <v>10</v>
      </c>
      <c r="L117" s="12" t="s">
        <v>155</v>
      </c>
      <c r="M117" s="51">
        <v>0</v>
      </c>
      <c r="O117" s="52">
        <v>109</v>
      </c>
      <c r="P117" s="24" t="s">
        <v>556</v>
      </c>
      <c r="Q117" s="25" t="s">
        <v>447</v>
      </c>
      <c r="R117" s="52">
        <v>11</v>
      </c>
      <c r="S117" s="26" t="s">
        <v>18</v>
      </c>
      <c r="T117" s="27">
        <v>0</v>
      </c>
      <c r="V117" s="27">
        <v>15</v>
      </c>
      <c r="W117" s="26" t="s">
        <v>176</v>
      </c>
      <c r="X117" s="110"/>
      <c r="Y117" s="27">
        <v>0</v>
      </c>
      <c r="AQ117" s="20">
        <v>15</v>
      </c>
      <c r="AR117" s="26" t="s">
        <v>60</v>
      </c>
      <c r="AS117" s="110"/>
      <c r="AT117" s="27">
        <v>10</v>
      </c>
    </row>
    <row r="118" spans="1:46" x14ac:dyDescent="0.25">
      <c r="A118" s="11">
        <v>9</v>
      </c>
      <c r="B118" s="16" t="s">
        <v>131</v>
      </c>
      <c r="D118" s="18">
        <v>36</v>
      </c>
      <c r="H118" s="15">
        <v>110</v>
      </c>
      <c r="I118" s="10" t="s">
        <v>679</v>
      </c>
      <c r="J118" s="102" t="s">
        <v>443</v>
      </c>
      <c r="K118" s="59">
        <v>10</v>
      </c>
      <c r="L118" s="12" t="s">
        <v>479</v>
      </c>
      <c r="M118" s="51">
        <v>0</v>
      </c>
      <c r="O118" s="52">
        <v>110</v>
      </c>
      <c r="P118" s="24" t="s">
        <v>557</v>
      </c>
      <c r="Q118" s="27" t="s">
        <v>447</v>
      </c>
      <c r="R118" s="25" t="s">
        <v>444</v>
      </c>
      <c r="S118" s="26" t="s">
        <v>547</v>
      </c>
      <c r="T118" s="27">
        <v>0</v>
      </c>
      <c r="AQ118" s="20">
        <v>16</v>
      </c>
      <c r="AR118" s="26" t="s">
        <v>165</v>
      </c>
      <c r="AS118" s="110"/>
      <c r="AT118" s="27">
        <v>4</v>
      </c>
    </row>
    <row r="119" spans="1:46" x14ac:dyDescent="0.25">
      <c r="A119" s="18">
        <v>10</v>
      </c>
      <c r="B119" s="16" t="s">
        <v>26</v>
      </c>
      <c r="D119" s="18">
        <v>26</v>
      </c>
      <c r="H119" s="27"/>
      <c r="M119" s="27" t="s">
        <v>441</v>
      </c>
      <c r="O119" s="52">
        <v>111</v>
      </c>
      <c r="P119" s="24" t="s">
        <v>558</v>
      </c>
      <c r="Q119" s="27" t="s">
        <v>447</v>
      </c>
      <c r="R119" s="25" t="s">
        <v>444</v>
      </c>
      <c r="S119" s="26" t="s">
        <v>26</v>
      </c>
      <c r="T119" s="27">
        <v>0</v>
      </c>
      <c r="AQ119" s="20">
        <v>17</v>
      </c>
      <c r="AR119" s="34" t="s">
        <v>176</v>
      </c>
      <c r="AS119" s="111"/>
      <c r="AT119" s="27">
        <v>2</v>
      </c>
    </row>
    <row r="120" spans="1:46" x14ac:dyDescent="0.25">
      <c r="A120" s="18">
        <v>11</v>
      </c>
      <c r="B120" s="16" t="s">
        <v>5</v>
      </c>
      <c r="D120" s="18">
        <v>25</v>
      </c>
      <c r="H120" s="27">
        <v>1</v>
      </c>
      <c r="I120" s="64" t="s">
        <v>2</v>
      </c>
      <c r="J120" s="104"/>
      <c r="K120" s="31">
        <v>338</v>
      </c>
      <c r="O120" s="52">
        <v>112</v>
      </c>
      <c r="P120" s="24" t="s">
        <v>559</v>
      </c>
      <c r="Q120" s="25" t="s">
        <v>443</v>
      </c>
      <c r="R120" s="25" t="s">
        <v>444</v>
      </c>
      <c r="S120" s="26" t="s">
        <v>26</v>
      </c>
      <c r="T120" s="27">
        <v>0</v>
      </c>
      <c r="AQ120" s="20">
        <v>18</v>
      </c>
      <c r="AR120" s="34" t="s">
        <v>198</v>
      </c>
      <c r="AS120" s="111"/>
      <c r="AT120" s="27">
        <v>0</v>
      </c>
    </row>
    <row r="121" spans="1:46" x14ac:dyDescent="0.25">
      <c r="A121" s="18">
        <v>12</v>
      </c>
      <c r="B121" s="16" t="s">
        <v>183</v>
      </c>
      <c r="D121" s="18">
        <v>10</v>
      </c>
      <c r="H121" s="27">
        <v>2</v>
      </c>
      <c r="I121" s="16" t="s">
        <v>5</v>
      </c>
      <c r="K121" s="27">
        <v>312</v>
      </c>
      <c r="O121" s="52">
        <v>113</v>
      </c>
      <c r="P121" s="24" t="s">
        <v>560</v>
      </c>
      <c r="Q121" s="27" t="s">
        <v>447</v>
      </c>
      <c r="R121" s="25" t="s">
        <v>444</v>
      </c>
      <c r="S121" s="26" t="s">
        <v>183</v>
      </c>
      <c r="T121" s="27">
        <v>0</v>
      </c>
      <c r="AQ121" s="20">
        <v>18</v>
      </c>
      <c r="AR121" s="34" t="s">
        <v>183</v>
      </c>
      <c r="AS121" s="111"/>
      <c r="AT121" s="27">
        <v>0</v>
      </c>
    </row>
    <row r="122" spans="1:46" x14ac:dyDescent="0.25">
      <c r="A122" s="11">
        <v>13</v>
      </c>
      <c r="B122" s="16" t="s">
        <v>16</v>
      </c>
      <c r="D122" s="18">
        <v>8</v>
      </c>
      <c r="H122" s="27">
        <v>3</v>
      </c>
      <c r="I122" s="12" t="s">
        <v>104</v>
      </c>
      <c r="K122" s="27">
        <v>261</v>
      </c>
      <c r="O122" s="52">
        <v>114</v>
      </c>
      <c r="P122" s="24" t="s">
        <v>561</v>
      </c>
      <c r="Q122" s="27" t="s">
        <v>447</v>
      </c>
      <c r="R122" s="25" t="s">
        <v>444</v>
      </c>
      <c r="S122" s="26" t="s">
        <v>479</v>
      </c>
      <c r="T122" s="27">
        <v>0</v>
      </c>
    </row>
    <row r="123" spans="1:46" x14ac:dyDescent="0.25">
      <c r="A123" s="18">
        <v>14</v>
      </c>
      <c r="B123" s="16" t="s">
        <v>547</v>
      </c>
      <c r="D123" s="18">
        <v>5</v>
      </c>
      <c r="H123" s="27">
        <v>4</v>
      </c>
      <c r="I123" s="65" t="s">
        <v>786</v>
      </c>
      <c r="K123" s="27">
        <v>184</v>
      </c>
      <c r="O123" s="52">
        <v>115</v>
      </c>
      <c r="P123" s="24" t="s">
        <v>562</v>
      </c>
      <c r="Q123" s="25" t="s">
        <v>443</v>
      </c>
      <c r="R123" s="25" t="s">
        <v>444</v>
      </c>
      <c r="S123" s="26" t="s">
        <v>479</v>
      </c>
      <c r="T123" s="27">
        <v>0</v>
      </c>
    </row>
    <row r="124" spans="1:46" x14ac:dyDescent="0.25">
      <c r="A124" s="18">
        <v>15</v>
      </c>
      <c r="B124" s="16" t="s">
        <v>100</v>
      </c>
      <c r="D124" s="18">
        <v>2</v>
      </c>
      <c r="H124" s="27">
        <v>5</v>
      </c>
      <c r="I124" s="16" t="s">
        <v>165</v>
      </c>
      <c r="K124" s="27">
        <v>179</v>
      </c>
      <c r="O124" s="52">
        <v>116</v>
      </c>
      <c r="P124" s="24" t="s">
        <v>563</v>
      </c>
      <c r="Q124" s="27" t="s">
        <v>447</v>
      </c>
      <c r="R124" s="25" t="s">
        <v>444</v>
      </c>
      <c r="S124" s="26" t="s">
        <v>316</v>
      </c>
      <c r="T124" s="27">
        <v>0</v>
      </c>
    </row>
    <row r="125" spans="1:46" x14ac:dyDescent="0.25">
      <c r="H125" s="27">
        <v>6</v>
      </c>
      <c r="I125" s="16" t="s">
        <v>203</v>
      </c>
      <c r="K125" s="27">
        <v>92</v>
      </c>
      <c r="O125" s="52">
        <v>117</v>
      </c>
      <c r="P125" s="24" t="s">
        <v>564</v>
      </c>
      <c r="Q125" s="27" t="s">
        <v>447</v>
      </c>
      <c r="R125" s="25" t="s">
        <v>444</v>
      </c>
      <c r="S125" s="26" t="s">
        <v>16</v>
      </c>
      <c r="T125" s="27">
        <v>0</v>
      </c>
    </row>
    <row r="126" spans="1:46" x14ac:dyDescent="0.25">
      <c r="H126" s="27">
        <v>7</v>
      </c>
      <c r="I126" s="16" t="s">
        <v>100</v>
      </c>
      <c r="K126" s="27">
        <v>90</v>
      </c>
      <c r="O126" s="52">
        <v>118</v>
      </c>
      <c r="P126" s="24" t="s">
        <v>565</v>
      </c>
      <c r="Q126" s="25" t="s">
        <v>443</v>
      </c>
      <c r="R126" s="25" t="s">
        <v>444</v>
      </c>
      <c r="S126" s="26" t="s">
        <v>28</v>
      </c>
      <c r="T126" s="27">
        <v>0</v>
      </c>
    </row>
    <row r="127" spans="1:46" x14ac:dyDescent="0.25">
      <c r="H127" s="27">
        <v>8</v>
      </c>
      <c r="I127" s="12" t="s">
        <v>16</v>
      </c>
      <c r="K127" s="27">
        <v>81</v>
      </c>
      <c r="O127" s="52">
        <v>119</v>
      </c>
      <c r="P127" s="24" t="s">
        <v>566</v>
      </c>
      <c r="Q127" s="27" t="s">
        <v>447</v>
      </c>
      <c r="R127" s="25" t="s">
        <v>444</v>
      </c>
      <c r="S127" s="26" t="s">
        <v>479</v>
      </c>
      <c r="T127" s="27">
        <v>0</v>
      </c>
    </row>
    <row r="128" spans="1:46" x14ac:dyDescent="0.25">
      <c r="H128" s="27">
        <v>9</v>
      </c>
      <c r="I128" s="16" t="s">
        <v>26</v>
      </c>
      <c r="K128" s="27">
        <v>70</v>
      </c>
      <c r="O128" s="52">
        <v>120</v>
      </c>
      <c r="P128" s="24" t="s">
        <v>567</v>
      </c>
      <c r="Q128" s="27" t="s">
        <v>447</v>
      </c>
      <c r="R128" s="25" t="s">
        <v>444</v>
      </c>
      <c r="S128" s="26" t="s">
        <v>56</v>
      </c>
      <c r="T128" s="27">
        <v>0</v>
      </c>
    </row>
    <row r="129" spans="8:20" x14ac:dyDescent="0.25">
      <c r="H129" s="27">
        <v>10</v>
      </c>
      <c r="I129" s="12" t="s">
        <v>479</v>
      </c>
      <c r="K129" s="27">
        <v>45</v>
      </c>
      <c r="O129" s="52">
        <v>121</v>
      </c>
      <c r="P129" s="24" t="s">
        <v>568</v>
      </c>
      <c r="Q129" s="25" t="s">
        <v>443</v>
      </c>
      <c r="R129" s="25" t="s">
        <v>444</v>
      </c>
      <c r="S129" s="26" t="s">
        <v>479</v>
      </c>
      <c r="T129" s="27">
        <v>0</v>
      </c>
    </row>
    <row r="130" spans="8:20" x14ac:dyDescent="0.25">
      <c r="H130" s="27">
        <v>11</v>
      </c>
      <c r="I130" s="12" t="s">
        <v>155</v>
      </c>
      <c r="K130" s="27">
        <v>40</v>
      </c>
      <c r="O130" s="52">
        <v>122</v>
      </c>
      <c r="P130" s="24" t="s">
        <v>569</v>
      </c>
      <c r="Q130" s="25" t="s">
        <v>443</v>
      </c>
      <c r="R130" s="52">
        <v>11</v>
      </c>
      <c r="S130" s="26" t="s">
        <v>18</v>
      </c>
      <c r="T130" s="27">
        <v>0</v>
      </c>
    </row>
    <row r="131" spans="8:20" x14ac:dyDescent="0.25">
      <c r="H131" s="27">
        <v>12</v>
      </c>
      <c r="I131" s="12" t="s">
        <v>28</v>
      </c>
      <c r="K131" s="27">
        <v>20</v>
      </c>
      <c r="O131" s="52">
        <v>123</v>
      </c>
      <c r="P131" s="24" t="s">
        <v>570</v>
      </c>
      <c r="Q131" s="25" t="s">
        <v>443</v>
      </c>
      <c r="R131" s="25" t="s">
        <v>444</v>
      </c>
      <c r="S131" s="26" t="s">
        <v>183</v>
      </c>
      <c r="T131" s="27">
        <v>0</v>
      </c>
    </row>
    <row r="132" spans="8:20" x14ac:dyDescent="0.25">
      <c r="H132" s="27">
        <v>13</v>
      </c>
      <c r="I132" s="16" t="s">
        <v>329</v>
      </c>
      <c r="K132" s="27">
        <v>12</v>
      </c>
      <c r="O132" s="52">
        <v>124</v>
      </c>
      <c r="P132" s="24" t="s">
        <v>571</v>
      </c>
      <c r="Q132" s="27" t="s">
        <v>447</v>
      </c>
      <c r="R132" s="25" t="s">
        <v>444</v>
      </c>
      <c r="S132" s="26" t="s">
        <v>479</v>
      </c>
      <c r="T132" s="27">
        <v>0</v>
      </c>
    </row>
    <row r="133" spans="8:20" x14ac:dyDescent="0.25">
      <c r="H133" s="27">
        <v>14</v>
      </c>
      <c r="I133" s="12" t="s">
        <v>183</v>
      </c>
      <c r="K133" s="27">
        <v>8</v>
      </c>
      <c r="O133" s="52">
        <v>125</v>
      </c>
      <c r="P133" s="24" t="s">
        <v>572</v>
      </c>
      <c r="Q133" s="25" t="s">
        <v>447</v>
      </c>
      <c r="R133" s="52">
        <v>11</v>
      </c>
      <c r="S133" s="26" t="s">
        <v>155</v>
      </c>
      <c r="T133" s="27">
        <v>0</v>
      </c>
    </row>
    <row r="134" spans="8:20" x14ac:dyDescent="0.25">
      <c r="H134" s="27">
        <v>15</v>
      </c>
      <c r="I134" s="16" t="s">
        <v>56</v>
      </c>
      <c r="K134" s="27">
        <v>4</v>
      </c>
      <c r="O134" s="27"/>
    </row>
    <row r="135" spans="8:20" x14ac:dyDescent="0.25">
      <c r="H135" s="27">
        <v>16</v>
      </c>
      <c r="I135" s="16" t="s">
        <v>14</v>
      </c>
      <c r="K135" s="27">
        <v>2</v>
      </c>
      <c r="O135" s="97">
        <v>1</v>
      </c>
      <c r="P135" s="30" t="s">
        <v>316</v>
      </c>
      <c r="Q135" s="31"/>
      <c r="R135" s="31">
        <v>308</v>
      </c>
    </row>
    <row r="136" spans="8:20" x14ac:dyDescent="0.25">
      <c r="H136" s="27">
        <v>17</v>
      </c>
      <c r="I136" s="16" t="s">
        <v>547</v>
      </c>
      <c r="K136" s="27">
        <v>0</v>
      </c>
      <c r="O136" s="52">
        <v>2</v>
      </c>
      <c r="P136" s="26" t="s">
        <v>2</v>
      </c>
      <c r="R136" s="27">
        <v>196.5</v>
      </c>
    </row>
    <row r="137" spans="8:20" x14ac:dyDescent="0.25">
      <c r="H137" s="27">
        <v>17</v>
      </c>
      <c r="I137" s="12" t="s">
        <v>176</v>
      </c>
      <c r="K137" s="27">
        <v>0</v>
      </c>
      <c r="O137" s="52">
        <v>3</v>
      </c>
      <c r="P137" s="26" t="s">
        <v>104</v>
      </c>
      <c r="R137" s="27">
        <v>177</v>
      </c>
    </row>
    <row r="138" spans="8:20" x14ac:dyDescent="0.25">
      <c r="J138" s="105"/>
      <c r="K138"/>
      <c r="O138" s="52">
        <v>4</v>
      </c>
      <c r="P138" s="26" t="s">
        <v>165</v>
      </c>
      <c r="R138" s="27">
        <v>167</v>
      </c>
    </row>
    <row r="139" spans="8:20" x14ac:dyDescent="0.25">
      <c r="J139" s="105"/>
      <c r="K139"/>
      <c r="O139" s="52">
        <v>5</v>
      </c>
      <c r="P139" s="26" t="s">
        <v>5</v>
      </c>
      <c r="R139" s="27">
        <v>145</v>
      </c>
    </row>
    <row r="140" spans="8:20" x14ac:dyDescent="0.25">
      <c r="J140" s="105"/>
      <c r="K140"/>
      <c r="O140" s="52">
        <v>6</v>
      </c>
      <c r="P140" s="26" t="s">
        <v>26</v>
      </c>
      <c r="R140" s="27">
        <v>131</v>
      </c>
    </row>
    <row r="141" spans="8:20" x14ac:dyDescent="0.25">
      <c r="J141" s="105"/>
      <c r="K141"/>
      <c r="O141" s="52">
        <v>7</v>
      </c>
      <c r="P141" s="26" t="s">
        <v>131</v>
      </c>
      <c r="R141" s="27">
        <v>123</v>
      </c>
    </row>
    <row r="142" spans="8:20" x14ac:dyDescent="0.25">
      <c r="J142" s="105"/>
      <c r="K142"/>
      <c r="O142" s="96">
        <v>8</v>
      </c>
      <c r="P142" s="12" t="s">
        <v>445</v>
      </c>
      <c r="R142" s="27">
        <v>108</v>
      </c>
    </row>
    <row r="143" spans="8:20" x14ac:dyDescent="0.25">
      <c r="J143" s="105"/>
      <c r="K143"/>
      <c r="O143" s="52">
        <v>9</v>
      </c>
      <c r="P143" s="26" t="s">
        <v>329</v>
      </c>
      <c r="R143" s="27">
        <v>85</v>
      </c>
    </row>
    <row r="144" spans="8:20" x14ac:dyDescent="0.25">
      <c r="J144" s="105"/>
      <c r="K144"/>
      <c r="O144" s="52">
        <v>10</v>
      </c>
      <c r="P144" s="26" t="s">
        <v>100</v>
      </c>
      <c r="R144" s="27">
        <v>75.5</v>
      </c>
    </row>
    <row r="145" spans="10:18" x14ac:dyDescent="0.25">
      <c r="J145" s="105"/>
      <c r="K145"/>
      <c r="O145" s="52">
        <v>11</v>
      </c>
      <c r="P145" s="26" t="s">
        <v>203</v>
      </c>
      <c r="R145" s="27">
        <v>75</v>
      </c>
    </row>
    <row r="146" spans="10:18" x14ac:dyDescent="0.25">
      <c r="J146" s="105"/>
      <c r="K146"/>
      <c r="O146" s="52">
        <v>12</v>
      </c>
      <c r="P146" s="26" t="s">
        <v>479</v>
      </c>
      <c r="R146" s="27">
        <v>54</v>
      </c>
    </row>
    <row r="147" spans="10:18" x14ac:dyDescent="0.25">
      <c r="J147" s="105"/>
      <c r="K147"/>
      <c r="O147" s="52">
        <v>13</v>
      </c>
      <c r="P147" s="26" t="s">
        <v>155</v>
      </c>
      <c r="R147" s="27">
        <v>31</v>
      </c>
    </row>
    <row r="148" spans="10:18" x14ac:dyDescent="0.25">
      <c r="J148" s="105"/>
      <c r="K148"/>
      <c r="O148" s="52">
        <v>14</v>
      </c>
      <c r="P148" s="26" t="s">
        <v>28</v>
      </c>
      <c r="R148" s="27">
        <v>22</v>
      </c>
    </row>
    <row r="149" spans="10:18" x14ac:dyDescent="0.25">
      <c r="J149" s="105"/>
      <c r="K149"/>
      <c r="O149" s="52">
        <v>15</v>
      </c>
      <c r="P149" s="26" t="s">
        <v>475</v>
      </c>
      <c r="R149" s="27">
        <v>15</v>
      </c>
    </row>
    <row r="150" spans="10:18" x14ac:dyDescent="0.25">
      <c r="J150" s="105"/>
      <c r="K150"/>
      <c r="O150" s="52">
        <v>16</v>
      </c>
      <c r="P150" s="26" t="s">
        <v>56</v>
      </c>
      <c r="R150" s="27">
        <v>14</v>
      </c>
    </row>
    <row r="151" spans="10:18" x14ac:dyDescent="0.25">
      <c r="J151" s="105"/>
      <c r="K151"/>
      <c r="O151" s="52">
        <v>17</v>
      </c>
      <c r="P151" s="26" t="s">
        <v>16</v>
      </c>
      <c r="R151" s="27">
        <v>13</v>
      </c>
    </row>
    <row r="152" spans="10:18" x14ac:dyDescent="0.25">
      <c r="J152" s="105"/>
      <c r="K152"/>
      <c r="O152" s="52">
        <v>18</v>
      </c>
      <c r="P152" s="26" t="s">
        <v>8</v>
      </c>
      <c r="R152" s="27">
        <v>10</v>
      </c>
    </row>
    <row r="153" spans="10:18" x14ac:dyDescent="0.25">
      <c r="J153" s="105"/>
      <c r="K153"/>
      <c r="O153" s="52">
        <v>19</v>
      </c>
      <c r="P153" s="26" t="s">
        <v>183</v>
      </c>
      <c r="R153" s="27">
        <v>3</v>
      </c>
    </row>
    <row r="154" spans="10:18" x14ac:dyDescent="0.25">
      <c r="J154" s="105"/>
      <c r="K154"/>
      <c r="O154" s="52">
        <v>20</v>
      </c>
      <c r="P154" s="26" t="s">
        <v>547</v>
      </c>
      <c r="R154" s="27">
        <v>0</v>
      </c>
    </row>
    <row r="155" spans="10:18" x14ac:dyDescent="0.25">
      <c r="J155" s="105"/>
      <c r="K155"/>
      <c r="O155" s="52">
        <v>20</v>
      </c>
      <c r="P155" s="26" t="s">
        <v>14</v>
      </c>
      <c r="R155" s="27">
        <v>0</v>
      </c>
    </row>
    <row r="156" spans="10:18" x14ac:dyDescent="0.25">
      <c r="J156" s="105"/>
      <c r="K156"/>
      <c r="O156" s="52">
        <v>20</v>
      </c>
      <c r="P156" s="26" t="s">
        <v>176</v>
      </c>
      <c r="R156" s="27">
        <v>0</v>
      </c>
    </row>
    <row r="157" spans="10:18" x14ac:dyDescent="0.25">
      <c r="J157" s="105"/>
      <c r="K157"/>
      <c r="O157" s="49"/>
      <c r="P157" s="26"/>
      <c r="Q157" s="20"/>
    </row>
    <row r="158" spans="10:18" x14ac:dyDescent="0.25">
      <c r="J158" s="105"/>
      <c r="K158"/>
    </row>
    <row r="159" spans="10:18" x14ac:dyDescent="0.25">
      <c r="J159" s="105"/>
      <c r="K159"/>
    </row>
    <row r="160" spans="10:18" x14ac:dyDescent="0.25">
      <c r="J160" s="105"/>
      <c r="K160"/>
    </row>
    <row r="161" spans="10:11" x14ac:dyDescent="0.25">
      <c r="J161" s="105"/>
      <c r="K161"/>
    </row>
    <row r="162" spans="10:11" x14ac:dyDescent="0.25">
      <c r="J162" s="105"/>
      <c r="K162"/>
    </row>
    <row r="163" spans="10:11" x14ac:dyDescent="0.25">
      <c r="J163" s="105"/>
      <c r="K163"/>
    </row>
    <row r="164" spans="10:11" x14ac:dyDescent="0.25">
      <c r="J164" s="105"/>
      <c r="K164"/>
    </row>
    <row r="165" spans="10:11" x14ac:dyDescent="0.25">
      <c r="J165" s="105"/>
      <c r="K165"/>
    </row>
    <row r="166" spans="10:11" x14ac:dyDescent="0.25">
      <c r="J166" s="105"/>
      <c r="K166"/>
    </row>
    <row r="167" spans="10:11" x14ac:dyDescent="0.25">
      <c r="J167" s="105"/>
      <c r="K167"/>
    </row>
    <row r="168" spans="10:11" x14ac:dyDescent="0.25">
      <c r="J168" s="105"/>
      <c r="K168"/>
    </row>
    <row r="169" spans="10:11" x14ac:dyDescent="0.25">
      <c r="J169" s="105"/>
      <c r="K169"/>
    </row>
    <row r="170" spans="10:11" x14ac:dyDescent="0.25">
      <c r="J170" s="105"/>
      <c r="K170"/>
    </row>
    <row r="171" spans="10:11" x14ac:dyDescent="0.25">
      <c r="J171" s="105"/>
      <c r="K171"/>
    </row>
    <row r="172" spans="10:11" x14ac:dyDescent="0.25">
      <c r="J172" s="105"/>
      <c r="K172"/>
    </row>
    <row r="173" spans="10:11" x14ac:dyDescent="0.25">
      <c r="J173" s="105"/>
      <c r="K173"/>
    </row>
    <row r="174" spans="10:11" x14ac:dyDescent="0.25">
      <c r="J174" s="105"/>
      <c r="K174"/>
    </row>
    <row r="175" spans="10:11" x14ac:dyDescent="0.25">
      <c r="J175" s="105"/>
      <c r="K175"/>
    </row>
    <row r="176" spans="10:11" x14ac:dyDescent="0.25">
      <c r="J176" s="105"/>
      <c r="K176"/>
    </row>
    <row r="177" spans="10:11" x14ac:dyDescent="0.25">
      <c r="J177" s="105"/>
      <c r="K177"/>
    </row>
    <row r="178" spans="10:11" x14ac:dyDescent="0.25">
      <c r="J178" s="105"/>
      <c r="K178"/>
    </row>
    <row r="179" spans="10:11" x14ac:dyDescent="0.25">
      <c r="J179" s="105"/>
      <c r="K179"/>
    </row>
    <row r="180" spans="10:11" x14ac:dyDescent="0.25">
      <c r="J180" s="105"/>
      <c r="K180"/>
    </row>
    <row r="181" spans="10:11" x14ac:dyDescent="0.25">
      <c r="J181" s="105"/>
      <c r="K181"/>
    </row>
    <row r="182" spans="10:11" x14ac:dyDescent="0.25">
      <c r="J182" s="105"/>
      <c r="K182"/>
    </row>
    <row r="183" spans="10:11" x14ac:dyDescent="0.25">
      <c r="J183" s="105"/>
      <c r="K183"/>
    </row>
    <row r="184" spans="10:11" x14ac:dyDescent="0.25">
      <c r="J184" s="105"/>
      <c r="K184"/>
    </row>
    <row r="185" spans="10:11" x14ac:dyDescent="0.25">
      <c r="J185" s="105"/>
      <c r="K185"/>
    </row>
    <row r="186" spans="10:11" x14ac:dyDescent="0.25">
      <c r="J186" s="105"/>
      <c r="K186"/>
    </row>
    <row r="187" spans="10:11" x14ac:dyDescent="0.25">
      <c r="J187" s="105"/>
      <c r="K187"/>
    </row>
    <row r="188" spans="10:11" x14ac:dyDescent="0.25">
      <c r="J188" s="105"/>
      <c r="K188"/>
    </row>
    <row r="189" spans="10:11" x14ac:dyDescent="0.25">
      <c r="J189" s="105"/>
      <c r="K189"/>
    </row>
    <row r="190" spans="10:11" x14ac:dyDescent="0.25">
      <c r="J190" s="105"/>
      <c r="K190"/>
    </row>
    <row r="191" spans="10:11" x14ac:dyDescent="0.25">
      <c r="J191" s="105"/>
      <c r="K191"/>
    </row>
    <row r="192" spans="10:11" x14ac:dyDescent="0.25">
      <c r="J192" s="105"/>
      <c r="K192"/>
    </row>
    <row r="193" spans="10:11" x14ac:dyDescent="0.25">
      <c r="J193" s="105"/>
      <c r="K193"/>
    </row>
    <row r="194" spans="10:11" x14ac:dyDescent="0.25">
      <c r="J194" s="105"/>
      <c r="K194"/>
    </row>
    <row r="195" spans="10:11" x14ac:dyDescent="0.25">
      <c r="J195" s="105"/>
      <c r="K195"/>
    </row>
    <row r="196" spans="10:11" x14ac:dyDescent="0.25">
      <c r="J196" s="105"/>
      <c r="K196"/>
    </row>
    <row r="197" spans="10:11" x14ac:dyDescent="0.25">
      <c r="J197" s="105"/>
      <c r="K197"/>
    </row>
    <row r="198" spans="10:11" x14ac:dyDescent="0.25">
      <c r="J198" s="105"/>
      <c r="K198"/>
    </row>
    <row r="199" spans="10:11" x14ac:dyDescent="0.25">
      <c r="J199" s="105"/>
      <c r="K199"/>
    </row>
    <row r="200" spans="10:11" x14ac:dyDescent="0.25">
      <c r="J200" s="105"/>
      <c r="K200"/>
    </row>
    <row r="201" spans="10:11" x14ac:dyDescent="0.25">
      <c r="J201" s="105"/>
      <c r="K201"/>
    </row>
    <row r="202" spans="10:11" x14ac:dyDescent="0.25">
      <c r="J202" s="105"/>
      <c r="K202"/>
    </row>
    <row r="203" spans="10:11" x14ac:dyDescent="0.25">
      <c r="J203" s="105"/>
      <c r="K203"/>
    </row>
    <row r="204" spans="10:11" x14ac:dyDescent="0.25">
      <c r="J204" s="105"/>
      <c r="K204"/>
    </row>
    <row r="205" spans="10:11" x14ac:dyDescent="0.25">
      <c r="J205" s="105"/>
      <c r="K205"/>
    </row>
    <row r="206" spans="10:11" x14ac:dyDescent="0.25">
      <c r="J206" s="105"/>
      <c r="K206"/>
    </row>
    <row r="207" spans="10:11" x14ac:dyDescent="0.25">
      <c r="J207" s="105"/>
      <c r="K207"/>
    </row>
    <row r="208" spans="10:11" x14ac:dyDescent="0.25">
      <c r="J208" s="105"/>
      <c r="K208"/>
    </row>
    <row r="209" spans="10:11" x14ac:dyDescent="0.25">
      <c r="J209" s="105"/>
      <c r="K209"/>
    </row>
    <row r="210" spans="10:11" x14ac:dyDescent="0.25">
      <c r="J210" s="105"/>
      <c r="K210"/>
    </row>
    <row r="211" spans="10:11" x14ac:dyDescent="0.25">
      <c r="J211" s="105"/>
      <c r="K211"/>
    </row>
    <row r="212" spans="10:11" x14ac:dyDescent="0.25">
      <c r="J212" s="105"/>
      <c r="K212"/>
    </row>
    <row r="213" spans="10:11" x14ac:dyDescent="0.25">
      <c r="J213" s="105"/>
      <c r="K213"/>
    </row>
    <row r="214" spans="10:11" x14ac:dyDescent="0.25">
      <c r="J214" s="105"/>
      <c r="K214"/>
    </row>
    <row r="215" spans="10:11" x14ac:dyDescent="0.25">
      <c r="J215" s="105"/>
      <c r="K215"/>
    </row>
    <row r="216" spans="10:11" x14ac:dyDescent="0.25">
      <c r="J216" s="105"/>
      <c r="K216"/>
    </row>
    <row r="217" spans="10:11" x14ac:dyDescent="0.25">
      <c r="J217" s="105"/>
      <c r="K217"/>
    </row>
    <row r="218" spans="10:11" x14ac:dyDescent="0.25">
      <c r="J218" s="105"/>
      <c r="K218"/>
    </row>
    <row r="219" spans="10:11" x14ac:dyDescent="0.25">
      <c r="J219" s="105"/>
      <c r="K219"/>
    </row>
    <row r="220" spans="10:11" x14ac:dyDescent="0.25">
      <c r="J220" s="105"/>
      <c r="K220"/>
    </row>
    <row r="221" spans="10:11" x14ac:dyDescent="0.25">
      <c r="J221" s="105"/>
      <c r="K221"/>
    </row>
    <row r="222" spans="10:11" x14ac:dyDescent="0.25">
      <c r="J222" s="105"/>
      <c r="K222"/>
    </row>
    <row r="223" spans="10:11" x14ac:dyDescent="0.25">
      <c r="J223" s="105"/>
      <c r="K223"/>
    </row>
    <row r="224" spans="10:11" x14ac:dyDescent="0.25">
      <c r="J224" s="105"/>
      <c r="K224"/>
    </row>
    <row r="225" spans="10:11" x14ac:dyDescent="0.25">
      <c r="J225" s="105"/>
      <c r="K225"/>
    </row>
    <row r="226" spans="10:11" x14ac:dyDescent="0.25">
      <c r="J226" s="105"/>
      <c r="K226"/>
    </row>
    <row r="227" spans="10:11" x14ac:dyDescent="0.25">
      <c r="J227" s="105"/>
      <c r="K227"/>
    </row>
    <row r="228" spans="10:11" x14ac:dyDescent="0.25">
      <c r="J228" s="105"/>
      <c r="K228"/>
    </row>
    <row r="229" spans="10:11" x14ac:dyDescent="0.25">
      <c r="J229" s="105"/>
      <c r="K229"/>
    </row>
    <row r="230" spans="10:11" x14ac:dyDescent="0.25">
      <c r="J230" s="105"/>
      <c r="K230"/>
    </row>
    <row r="231" spans="10:11" x14ac:dyDescent="0.25">
      <c r="J231" s="105"/>
      <c r="K231"/>
    </row>
    <row r="232" spans="10:11" x14ac:dyDescent="0.25">
      <c r="J232" s="105"/>
      <c r="K232"/>
    </row>
    <row r="233" spans="10:11" x14ac:dyDescent="0.25">
      <c r="J233" s="105"/>
      <c r="K233"/>
    </row>
    <row r="234" spans="10:11" x14ac:dyDescent="0.25">
      <c r="J234" s="105"/>
      <c r="K234"/>
    </row>
    <row r="235" spans="10:11" x14ac:dyDescent="0.25">
      <c r="J235" s="105"/>
      <c r="K235"/>
    </row>
    <row r="236" spans="10:11" x14ac:dyDescent="0.25">
      <c r="J236" s="105"/>
      <c r="K236"/>
    </row>
    <row r="237" spans="10:11" x14ac:dyDescent="0.25">
      <c r="J237" s="105"/>
      <c r="K237"/>
    </row>
    <row r="238" spans="10:11" x14ac:dyDescent="0.25">
      <c r="J238" s="105"/>
      <c r="K238"/>
    </row>
    <row r="239" spans="10:11" x14ac:dyDescent="0.25">
      <c r="J239" s="105"/>
      <c r="K239"/>
    </row>
    <row r="240" spans="10:11" x14ac:dyDescent="0.25">
      <c r="J240" s="105"/>
      <c r="K240"/>
    </row>
    <row r="241" spans="10:11" x14ac:dyDescent="0.25">
      <c r="J241" s="105"/>
      <c r="K241"/>
    </row>
    <row r="242" spans="10:11" x14ac:dyDescent="0.25">
      <c r="J242" s="105"/>
      <c r="K242"/>
    </row>
    <row r="243" spans="10:11" x14ac:dyDescent="0.25">
      <c r="J243" s="105"/>
      <c r="K243"/>
    </row>
    <row r="244" spans="10:11" x14ac:dyDescent="0.25">
      <c r="J244" s="105"/>
      <c r="K244"/>
    </row>
    <row r="245" spans="10:11" x14ac:dyDescent="0.25">
      <c r="J245" s="105"/>
      <c r="K245"/>
    </row>
    <row r="246" spans="10:11" x14ac:dyDescent="0.25">
      <c r="J246" s="105"/>
      <c r="K246"/>
    </row>
    <row r="247" spans="10:11" x14ac:dyDescent="0.25">
      <c r="J247" s="105"/>
      <c r="K247"/>
    </row>
    <row r="248" spans="10:11" x14ac:dyDescent="0.25">
      <c r="J248" s="105"/>
      <c r="K248"/>
    </row>
  </sheetData>
  <sortState ref="I131:K241">
    <sortCondition ref="I131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workbookViewId="0">
      <selection activeCell="H16" sqref="H16"/>
    </sheetView>
  </sheetViews>
  <sheetFormatPr baseColWidth="10" defaultRowHeight="15" x14ac:dyDescent="0.25"/>
  <cols>
    <col min="1" max="1" width="11.42578125" style="13"/>
    <col min="2" max="2" width="28.42578125" style="13" customWidth="1"/>
    <col min="3" max="3" width="5.7109375" style="60" customWidth="1"/>
    <col min="4" max="4" width="5.7109375" style="67" customWidth="1"/>
    <col min="5" max="5" width="24.7109375" style="13" customWidth="1"/>
    <col min="6" max="6" width="7" style="60" customWidth="1"/>
    <col min="7" max="16384" width="11.42578125" style="13"/>
  </cols>
  <sheetData>
    <row r="1" spans="1:6" ht="18.75" x14ac:dyDescent="0.3">
      <c r="A1" s="76" t="s">
        <v>795</v>
      </c>
      <c r="B1" s="76"/>
      <c r="C1" s="74"/>
      <c r="D1" s="75"/>
      <c r="E1" s="76"/>
    </row>
    <row r="2" spans="1:6" ht="18.75" x14ac:dyDescent="0.3">
      <c r="A2" s="76" t="s">
        <v>796</v>
      </c>
      <c r="B2" s="76"/>
      <c r="C2" s="74"/>
      <c r="D2" s="75"/>
      <c r="E2" s="76"/>
    </row>
    <row r="3" spans="1:6" ht="18.75" x14ac:dyDescent="0.3">
      <c r="A3" s="76" t="s">
        <v>797</v>
      </c>
      <c r="B3" s="76"/>
      <c r="C3" s="74"/>
      <c r="D3" s="75"/>
      <c r="E3" s="76"/>
    </row>
    <row r="4" spans="1:6" x14ac:dyDescent="0.25">
      <c r="A4" s="91" t="s">
        <v>799</v>
      </c>
    </row>
    <row r="6" spans="1:6" x14ac:dyDescent="0.25">
      <c r="A6" s="81" t="s">
        <v>798</v>
      </c>
      <c r="B6" s="81"/>
      <c r="C6" s="77"/>
      <c r="D6" s="78"/>
      <c r="E6" s="81"/>
      <c r="F6" s="77"/>
    </row>
    <row r="7" spans="1:6" x14ac:dyDescent="0.25">
      <c r="A7" s="82" t="s">
        <v>788</v>
      </c>
      <c r="B7" s="83"/>
      <c r="C7" s="79"/>
      <c r="D7" s="80"/>
      <c r="E7" s="83"/>
      <c r="F7" s="79"/>
    </row>
    <row r="8" spans="1:6" x14ac:dyDescent="0.25">
      <c r="A8" s="57">
        <v>1</v>
      </c>
      <c r="B8" s="14" t="s">
        <v>573</v>
      </c>
      <c r="C8" s="60" t="s">
        <v>447</v>
      </c>
      <c r="D8" s="70">
        <v>10</v>
      </c>
      <c r="E8" s="16" t="s">
        <v>5</v>
      </c>
      <c r="F8" s="58">
        <v>95</v>
      </c>
    </row>
    <row r="9" spans="1:6" x14ac:dyDescent="0.25">
      <c r="A9" s="57">
        <v>2</v>
      </c>
      <c r="B9" s="14" t="s">
        <v>579</v>
      </c>
      <c r="C9" s="60" t="s">
        <v>447</v>
      </c>
      <c r="D9" s="70">
        <v>10</v>
      </c>
      <c r="E9" s="16" t="s">
        <v>100</v>
      </c>
      <c r="F9" s="60">
        <v>76</v>
      </c>
    </row>
    <row r="10" spans="1:6" x14ac:dyDescent="0.25">
      <c r="A10" s="61">
        <v>3</v>
      </c>
      <c r="B10" s="14" t="s">
        <v>582</v>
      </c>
      <c r="C10" s="60" t="s">
        <v>447</v>
      </c>
      <c r="D10" s="70">
        <v>10</v>
      </c>
      <c r="E10" s="16" t="s">
        <v>2</v>
      </c>
      <c r="F10" s="58">
        <v>67</v>
      </c>
    </row>
    <row r="11" spans="1:6" x14ac:dyDescent="0.25">
      <c r="A11" s="61"/>
      <c r="B11" s="14"/>
      <c r="D11" s="70"/>
      <c r="E11" s="16"/>
      <c r="F11" s="58"/>
    </row>
    <row r="12" spans="1:6" x14ac:dyDescent="0.25">
      <c r="A12" s="61">
        <v>1</v>
      </c>
      <c r="B12" s="14" t="s">
        <v>574</v>
      </c>
      <c r="C12" s="58" t="s">
        <v>443</v>
      </c>
      <c r="D12" s="70">
        <v>10</v>
      </c>
      <c r="E12" s="16" t="s">
        <v>5</v>
      </c>
      <c r="F12" s="58">
        <v>85</v>
      </c>
    </row>
    <row r="13" spans="1:6" x14ac:dyDescent="0.25">
      <c r="A13" s="57">
        <v>2</v>
      </c>
      <c r="B13" s="14" t="s">
        <v>575</v>
      </c>
      <c r="C13" s="58" t="s">
        <v>443</v>
      </c>
      <c r="D13" s="70">
        <v>10</v>
      </c>
      <c r="E13" s="16" t="s">
        <v>2</v>
      </c>
      <c r="F13" s="58">
        <v>78</v>
      </c>
    </row>
    <row r="14" spans="1:6" x14ac:dyDescent="0.25">
      <c r="A14" s="61">
        <v>2</v>
      </c>
      <c r="B14" s="14" t="s">
        <v>576</v>
      </c>
      <c r="C14" s="58" t="s">
        <v>443</v>
      </c>
      <c r="D14" s="70">
        <v>10</v>
      </c>
      <c r="E14" s="16" t="s">
        <v>5</v>
      </c>
      <c r="F14" s="58">
        <v>78</v>
      </c>
    </row>
    <row r="15" spans="1:6" x14ac:dyDescent="0.25">
      <c r="A15" s="57">
        <v>2</v>
      </c>
      <c r="B15" s="14" t="s">
        <v>577</v>
      </c>
      <c r="C15" s="58" t="s">
        <v>443</v>
      </c>
      <c r="D15" s="70">
        <v>10</v>
      </c>
      <c r="E15" s="16" t="s">
        <v>203</v>
      </c>
      <c r="F15" s="60">
        <v>78</v>
      </c>
    </row>
    <row r="16" spans="1:6" x14ac:dyDescent="0.25">
      <c r="C16" s="89"/>
    </row>
    <row r="17" spans="1:6" x14ac:dyDescent="0.25">
      <c r="A17" s="81" t="s">
        <v>798</v>
      </c>
      <c r="B17" s="81"/>
      <c r="C17" s="77"/>
      <c r="D17" s="78"/>
      <c r="E17" s="81"/>
      <c r="F17" s="77"/>
    </row>
    <row r="18" spans="1:6" x14ac:dyDescent="0.25">
      <c r="A18" s="82" t="s">
        <v>789</v>
      </c>
      <c r="B18" s="86"/>
      <c r="C18" s="87" t="s">
        <v>441</v>
      </c>
      <c r="D18" s="85"/>
      <c r="E18" s="88"/>
      <c r="F18" s="88"/>
    </row>
    <row r="19" spans="1:6" x14ac:dyDescent="0.25">
      <c r="A19" s="50">
        <v>1</v>
      </c>
      <c r="B19" s="10" t="s">
        <v>446</v>
      </c>
      <c r="C19" s="60" t="s">
        <v>447</v>
      </c>
      <c r="D19" s="73">
        <v>11</v>
      </c>
      <c r="E19" s="12" t="s">
        <v>2</v>
      </c>
      <c r="F19" s="58">
        <v>106</v>
      </c>
    </row>
    <row r="20" spans="1:6" x14ac:dyDescent="0.25">
      <c r="A20" s="50">
        <v>2</v>
      </c>
      <c r="B20" s="10" t="s">
        <v>450</v>
      </c>
      <c r="C20" s="60" t="s">
        <v>447</v>
      </c>
      <c r="D20" s="73">
        <v>11</v>
      </c>
      <c r="E20" s="12" t="s">
        <v>316</v>
      </c>
      <c r="F20" s="58">
        <v>80</v>
      </c>
    </row>
    <row r="21" spans="1:6" x14ac:dyDescent="0.25">
      <c r="A21" s="50">
        <v>3</v>
      </c>
      <c r="B21" s="10" t="s">
        <v>452</v>
      </c>
      <c r="C21" s="60" t="s">
        <v>447</v>
      </c>
      <c r="D21" s="73">
        <v>11</v>
      </c>
      <c r="E21" s="12" t="s">
        <v>131</v>
      </c>
      <c r="F21" s="60">
        <v>76</v>
      </c>
    </row>
    <row r="22" spans="1:6" x14ac:dyDescent="0.25">
      <c r="A22" s="50">
        <v>3</v>
      </c>
      <c r="B22" s="10" t="s">
        <v>453</v>
      </c>
      <c r="C22" s="60" t="s">
        <v>447</v>
      </c>
      <c r="D22" s="73">
        <v>11</v>
      </c>
      <c r="E22" s="12" t="s">
        <v>316</v>
      </c>
      <c r="F22" s="60">
        <v>76</v>
      </c>
    </row>
    <row r="23" spans="1:6" x14ac:dyDescent="0.25">
      <c r="A23" s="50"/>
      <c r="B23" s="10"/>
      <c r="D23" s="73"/>
      <c r="E23" s="12"/>
    </row>
    <row r="24" spans="1:6" x14ac:dyDescent="0.25">
      <c r="A24" s="50">
        <v>1</v>
      </c>
      <c r="B24" s="10" t="s">
        <v>442</v>
      </c>
      <c r="C24" s="62" t="s">
        <v>443</v>
      </c>
      <c r="D24" s="73">
        <v>11</v>
      </c>
      <c r="E24" s="12" t="s">
        <v>445</v>
      </c>
      <c r="F24" s="60">
        <v>108</v>
      </c>
    </row>
    <row r="25" spans="1:6" x14ac:dyDescent="0.25">
      <c r="A25" s="50">
        <v>2</v>
      </c>
      <c r="B25" s="10" t="s">
        <v>448</v>
      </c>
      <c r="C25" s="62" t="s">
        <v>443</v>
      </c>
      <c r="D25" s="73">
        <v>11</v>
      </c>
      <c r="E25" s="12" t="s">
        <v>316</v>
      </c>
      <c r="F25" s="60">
        <v>88</v>
      </c>
    </row>
    <row r="26" spans="1:6" x14ac:dyDescent="0.25">
      <c r="A26" s="50">
        <v>3</v>
      </c>
      <c r="B26" s="10" t="s">
        <v>449</v>
      </c>
      <c r="C26" s="62" t="s">
        <v>443</v>
      </c>
      <c r="D26" s="73">
        <v>11</v>
      </c>
      <c r="E26" s="12" t="s">
        <v>26</v>
      </c>
      <c r="F26" s="58">
        <v>81</v>
      </c>
    </row>
    <row r="27" spans="1:6" x14ac:dyDescent="0.25">
      <c r="A27" s="68"/>
      <c r="B27" s="10"/>
      <c r="C27" s="62"/>
      <c r="D27" s="71"/>
      <c r="E27" s="72"/>
      <c r="F27" s="90"/>
    </row>
    <row r="28" spans="1:6" x14ac:dyDescent="0.25">
      <c r="A28" s="81" t="s">
        <v>798</v>
      </c>
      <c r="B28" s="81"/>
      <c r="C28" s="77"/>
      <c r="D28" s="78"/>
      <c r="E28" s="81"/>
      <c r="F28" s="77"/>
    </row>
    <row r="29" spans="1:6" x14ac:dyDescent="0.25">
      <c r="A29" s="81" t="s">
        <v>791</v>
      </c>
      <c r="B29" s="81"/>
      <c r="C29" s="77"/>
      <c r="D29" s="78"/>
      <c r="E29" s="77"/>
      <c r="F29" s="77"/>
    </row>
    <row r="30" spans="1:6" x14ac:dyDescent="0.25">
      <c r="A30" s="13">
        <v>1</v>
      </c>
      <c r="B30" s="14" t="s">
        <v>349</v>
      </c>
      <c r="C30" s="60" t="s">
        <v>447</v>
      </c>
      <c r="D30" s="73">
        <v>12</v>
      </c>
      <c r="E30" s="16" t="s">
        <v>2</v>
      </c>
      <c r="F30" s="60">
        <v>108</v>
      </c>
    </row>
    <row r="31" spans="1:6" x14ac:dyDescent="0.25">
      <c r="A31" s="13">
        <v>2</v>
      </c>
      <c r="B31" s="14" t="s">
        <v>351</v>
      </c>
      <c r="C31" s="60" t="s">
        <v>447</v>
      </c>
      <c r="D31" s="73">
        <v>12</v>
      </c>
      <c r="E31" s="16" t="s">
        <v>131</v>
      </c>
      <c r="F31" s="60">
        <v>106</v>
      </c>
    </row>
    <row r="32" spans="1:6" x14ac:dyDescent="0.25">
      <c r="A32" s="13">
        <v>3</v>
      </c>
      <c r="B32" s="14" t="s">
        <v>356</v>
      </c>
      <c r="C32" s="60" t="s">
        <v>447</v>
      </c>
      <c r="D32" s="73">
        <v>12</v>
      </c>
      <c r="E32" s="16" t="s">
        <v>2</v>
      </c>
      <c r="F32" s="60">
        <v>75</v>
      </c>
    </row>
    <row r="33" spans="1:6" x14ac:dyDescent="0.25">
      <c r="B33" s="14"/>
      <c r="D33" s="73"/>
      <c r="E33" s="16"/>
    </row>
    <row r="34" spans="1:6" x14ac:dyDescent="0.25">
      <c r="A34" s="13">
        <v>1</v>
      </c>
      <c r="B34" s="14" t="s">
        <v>352</v>
      </c>
      <c r="C34" s="60" t="s">
        <v>443</v>
      </c>
      <c r="D34" s="73">
        <v>12</v>
      </c>
      <c r="E34" s="16" t="s">
        <v>104</v>
      </c>
      <c r="F34" s="60">
        <v>94</v>
      </c>
    </row>
    <row r="35" spans="1:6" x14ac:dyDescent="0.25">
      <c r="A35" s="13">
        <v>2</v>
      </c>
      <c r="B35" s="14" t="s">
        <v>353</v>
      </c>
      <c r="C35" s="60" t="s">
        <v>443</v>
      </c>
      <c r="D35" s="73">
        <v>12</v>
      </c>
      <c r="E35" s="16" t="s">
        <v>26</v>
      </c>
      <c r="F35" s="60">
        <v>92</v>
      </c>
    </row>
    <row r="36" spans="1:6" x14ac:dyDescent="0.25">
      <c r="A36" s="13">
        <v>3</v>
      </c>
      <c r="B36" s="14" t="s">
        <v>354</v>
      </c>
      <c r="C36" s="60" t="s">
        <v>443</v>
      </c>
      <c r="D36" s="73">
        <v>12</v>
      </c>
      <c r="E36" s="16" t="s">
        <v>26</v>
      </c>
      <c r="F36" s="60">
        <v>86</v>
      </c>
    </row>
    <row r="37" spans="1:6" x14ac:dyDescent="0.25">
      <c r="B37" s="14"/>
      <c r="D37" s="73"/>
      <c r="E37" s="16"/>
    </row>
    <row r="38" spans="1:6" x14ac:dyDescent="0.25">
      <c r="A38" s="81" t="s">
        <v>798</v>
      </c>
      <c r="B38" s="81"/>
      <c r="C38" s="77"/>
      <c r="D38" s="78"/>
      <c r="E38" s="81"/>
      <c r="F38" s="77"/>
    </row>
    <row r="39" spans="1:6" x14ac:dyDescent="0.25">
      <c r="A39" s="81" t="s">
        <v>790</v>
      </c>
      <c r="B39" s="81"/>
      <c r="C39" s="77"/>
      <c r="D39" s="78"/>
      <c r="E39" s="81"/>
      <c r="F39" s="77"/>
    </row>
    <row r="40" spans="1:6" x14ac:dyDescent="0.25">
      <c r="A40" s="13">
        <v>1</v>
      </c>
      <c r="B40" s="14" t="s">
        <v>289</v>
      </c>
      <c r="C40" s="60" t="s">
        <v>447</v>
      </c>
      <c r="D40" s="73">
        <v>13</v>
      </c>
      <c r="E40" s="16" t="s">
        <v>203</v>
      </c>
      <c r="F40" s="60">
        <v>106</v>
      </c>
    </row>
    <row r="41" spans="1:6" x14ac:dyDescent="0.25">
      <c r="A41" s="13">
        <v>2</v>
      </c>
      <c r="B41" s="14" t="s">
        <v>291</v>
      </c>
      <c r="C41" s="60" t="s">
        <v>447</v>
      </c>
      <c r="D41" s="73">
        <v>13</v>
      </c>
      <c r="E41" s="16" t="s">
        <v>56</v>
      </c>
      <c r="F41" s="60">
        <v>98</v>
      </c>
    </row>
    <row r="42" spans="1:6" x14ac:dyDescent="0.25">
      <c r="A42" s="13">
        <v>3</v>
      </c>
      <c r="B42" s="14" t="s">
        <v>297</v>
      </c>
      <c r="C42" s="60" t="s">
        <v>447</v>
      </c>
      <c r="D42" s="73">
        <v>13</v>
      </c>
      <c r="E42" s="16" t="s">
        <v>56</v>
      </c>
      <c r="F42" s="60">
        <v>81</v>
      </c>
    </row>
    <row r="43" spans="1:6" x14ac:dyDescent="0.25">
      <c r="B43" s="14"/>
      <c r="D43" s="73"/>
      <c r="E43" s="16"/>
    </row>
    <row r="44" spans="1:6" x14ac:dyDescent="0.25">
      <c r="A44" s="13">
        <v>1</v>
      </c>
      <c r="B44" s="14" t="s">
        <v>292</v>
      </c>
      <c r="C44" s="60" t="s">
        <v>443</v>
      </c>
      <c r="D44" s="73">
        <v>13</v>
      </c>
      <c r="E44" s="16" t="s">
        <v>5</v>
      </c>
      <c r="F44" s="60">
        <v>89</v>
      </c>
    </row>
    <row r="45" spans="1:6" x14ac:dyDescent="0.25">
      <c r="A45" s="13">
        <v>2</v>
      </c>
      <c r="B45" s="14" t="s">
        <v>293</v>
      </c>
      <c r="C45" s="60" t="s">
        <v>443</v>
      </c>
      <c r="D45" s="73">
        <v>13</v>
      </c>
      <c r="E45" s="16" t="s">
        <v>2</v>
      </c>
      <c r="F45" s="60">
        <v>86</v>
      </c>
    </row>
    <row r="46" spans="1:6" x14ac:dyDescent="0.25">
      <c r="A46" s="13">
        <v>3</v>
      </c>
      <c r="B46" s="14" t="s">
        <v>294</v>
      </c>
      <c r="C46" s="60" t="s">
        <v>443</v>
      </c>
      <c r="D46" s="73">
        <v>13</v>
      </c>
      <c r="E46" s="16" t="s">
        <v>2</v>
      </c>
      <c r="F46" s="60">
        <v>83</v>
      </c>
    </row>
    <row r="47" spans="1:6" x14ac:dyDescent="0.25">
      <c r="A47" s="13">
        <v>3</v>
      </c>
      <c r="B47" s="14" t="s">
        <v>295</v>
      </c>
      <c r="C47" s="60" t="s">
        <v>443</v>
      </c>
      <c r="D47" s="73">
        <v>13</v>
      </c>
      <c r="E47" s="16" t="s">
        <v>56</v>
      </c>
      <c r="F47" s="60">
        <v>83</v>
      </c>
    </row>
    <row r="48" spans="1:6" x14ac:dyDescent="0.25">
      <c r="B48" s="14"/>
      <c r="D48" s="73"/>
      <c r="E48" s="16"/>
    </row>
    <row r="49" spans="1:6" x14ac:dyDescent="0.25">
      <c r="A49" s="81" t="s">
        <v>798</v>
      </c>
      <c r="B49" s="81"/>
      <c r="C49" s="77"/>
      <c r="D49" s="78"/>
      <c r="E49" s="81"/>
      <c r="F49" s="77"/>
    </row>
    <row r="50" spans="1:6" x14ac:dyDescent="0.25">
      <c r="A50" s="83" t="s">
        <v>792</v>
      </c>
      <c r="B50" s="83"/>
      <c r="C50" s="77"/>
      <c r="D50" s="80"/>
      <c r="E50" s="81"/>
      <c r="F50" s="77"/>
    </row>
    <row r="51" spans="1:6" x14ac:dyDescent="0.25">
      <c r="A51" s="9">
        <v>1</v>
      </c>
      <c r="B51" s="10" t="s">
        <v>204</v>
      </c>
      <c r="C51" s="60" t="s">
        <v>447</v>
      </c>
      <c r="D51" s="73">
        <v>14</v>
      </c>
      <c r="E51" s="12" t="s">
        <v>5</v>
      </c>
      <c r="F51" s="58">
        <v>99</v>
      </c>
    </row>
    <row r="52" spans="1:6" x14ac:dyDescent="0.25">
      <c r="A52" s="9">
        <v>2</v>
      </c>
      <c r="B52" s="10" t="s">
        <v>206</v>
      </c>
      <c r="C52" s="60" t="s">
        <v>447</v>
      </c>
      <c r="D52" s="73">
        <v>15</v>
      </c>
      <c r="E52" s="12" t="s">
        <v>100</v>
      </c>
      <c r="F52" s="58">
        <v>74</v>
      </c>
    </row>
    <row r="53" spans="1:6" x14ac:dyDescent="0.25">
      <c r="A53" s="9">
        <v>2</v>
      </c>
      <c r="B53" s="10" t="s">
        <v>209</v>
      </c>
      <c r="C53" s="60" t="s">
        <v>447</v>
      </c>
      <c r="D53" s="73">
        <v>15</v>
      </c>
      <c r="E53" s="12" t="s">
        <v>16</v>
      </c>
      <c r="F53" s="58">
        <v>74</v>
      </c>
    </row>
    <row r="54" spans="1:6" x14ac:dyDescent="0.25">
      <c r="A54" s="9"/>
      <c r="B54" s="10"/>
      <c r="D54" s="73"/>
      <c r="E54" s="12"/>
      <c r="F54" s="58"/>
    </row>
    <row r="55" spans="1:6" x14ac:dyDescent="0.25">
      <c r="A55" s="9">
        <v>1</v>
      </c>
      <c r="B55" s="10" t="s">
        <v>201</v>
      </c>
      <c r="C55" s="60" t="s">
        <v>443</v>
      </c>
      <c r="D55" s="73">
        <v>14</v>
      </c>
      <c r="E55" s="12" t="s">
        <v>203</v>
      </c>
      <c r="F55" s="58">
        <v>108</v>
      </c>
    </row>
    <row r="56" spans="1:6" x14ac:dyDescent="0.25">
      <c r="A56" s="9">
        <v>2</v>
      </c>
      <c r="B56" s="10" t="s">
        <v>205</v>
      </c>
      <c r="C56" s="60" t="s">
        <v>443</v>
      </c>
      <c r="D56" s="73">
        <v>14</v>
      </c>
      <c r="E56" s="12" t="s">
        <v>203</v>
      </c>
      <c r="F56" s="58">
        <v>97</v>
      </c>
    </row>
    <row r="57" spans="1:6" x14ac:dyDescent="0.25">
      <c r="A57" s="9">
        <v>3</v>
      </c>
      <c r="B57" s="10" t="s">
        <v>211</v>
      </c>
      <c r="C57" s="60" t="s">
        <v>443</v>
      </c>
      <c r="D57" s="73">
        <v>14</v>
      </c>
      <c r="E57" s="12" t="s">
        <v>104</v>
      </c>
      <c r="F57" s="58">
        <v>62</v>
      </c>
    </row>
    <row r="58" spans="1:6" x14ac:dyDescent="0.25">
      <c r="A58" s="9"/>
      <c r="B58" s="9"/>
      <c r="D58" s="69"/>
    </row>
    <row r="59" spans="1:6" x14ac:dyDescent="0.25">
      <c r="A59" s="81" t="s">
        <v>798</v>
      </c>
      <c r="B59" s="81"/>
      <c r="C59" s="77"/>
      <c r="D59" s="78"/>
      <c r="E59" s="81"/>
      <c r="F59" s="77"/>
    </row>
    <row r="60" spans="1:6" x14ac:dyDescent="0.25">
      <c r="A60" s="83" t="s">
        <v>793</v>
      </c>
      <c r="B60" s="83"/>
      <c r="C60" s="77"/>
      <c r="D60" s="80"/>
      <c r="E60" s="79"/>
      <c r="F60" s="79"/>
    </row>
    <row r="61" spans="1:6" x14ac:dyDescent="0.25">
      <c r="A61" s="9">
        <v>1</v>
      </c>
      <c r="B61" s="10" t="s">
        <v>96</v>
      </c>
      <c r="C61" s="60" t="s">
        <v>447</v>
      </c>
      <c r="D61" s="73">
        <v>18</v>
      </c>
      <c r="E61" s="12" t="s">
        <v>16</v>
      </c>
      <c r="F61" s="58">
        <v>104</v>
      </c>
    </row>
    <row r="62" spans="1:6" x14ac:dyDescent="0.25">
      <c r="A62" s="9">
        <v>2</v>
      </c>
      <c r="B62" s="10" t="s">
        <v>98</v>
      </c>
      <c r="C62" s="60" t="s">
        <v>447</v>
      </c>
      <c r="D62" s="73">
        <v>17</v>
      </c>
      <c r="E62" s="12" t="s">
        <v>100</v>
      </c>
      <c r="F62" s="60">
        <v>97</v>
      </c>
    </row>
    <row r="63" spans="1:6" x14ac:dyDescent="0.25">
      <c r="A63" s="9">
        <v>3</v>
      </c>
      <c r="B63" s="10" t="s">
        <v>103</v>
      </c>
      <c r="C63" s="60" t="s">
        <v>447</v>
      </c>
      <c r="D63" s="73">
        <v>17</v>
      </c>
      <c r="E63" s="12" t="s">
        <v>104</v>
      </c>
      <c r="F63" s="60">
        <v>71</v>
      </c>
    </row>
    <row r="64" spans="1:6" x14ac:dyDescent="0.25">
      <c r="A64" s="9"/>
      <c r="B64" s="10"/>
      <c r="D64" s="73"/>
      <c r="E64" s="12"/>
    </row>
    <row r="65" spans="1:6" x14ac:dyDescent="0.25">
      <c r="A65" s="9">
        <v>1</v>
      </c>
      <c r="B65" s="10" t="s">
        <v>101</v>
      </c>
      <c r="C65" s="60" t="s">
        <v>443</v>
      </c>
      <c r="D65" s="73">
        <v>17</v>
      </c>
      <c r="E65" s="12" t="s">
        <v>100</v>
      </c>
      <c r="F65" s="60">
        <v>94</v>
      </c>
    </row>
    <row r="66" spans="1:6" x14ac:dyDescent="0.25">
      <c r="A66" s="9">
        <v>2</v>
      </c>
      <c r="B66" s="10" t="s">
        <v>102</v>
      </c>
      <c r="C66" s="60" t="s">
        <v>443</v>
      </c>
      <c r="D66" s="73">
        <v>18</v>
      </c>
      <c r="E66" s="12" t="s">
        <v>100</v>
      </c>
      <c r="F66" s="60">
        <v>71</v>
      </c>
    </row>
    <row r="67" spans="1:6" x14ac:dyDescent="0.25">
      <c r="A67" s="9">
        <v>3</v>
      </c>
      <c r="B67" s="10" t="s">
        <v>105</v>
      </c>
      <c r="C67" s="60" t="s">
        <v>443</v>
      </c>
      <c r="D67" s="73">
        <v>16</v>
      </c>
      <c r="E67" s="12" t="s">
        <v>26</v>
      </c>
      <c r="F67" s="60">
        <v>70</v>
      </c>
    </row>
    <row r="68" spans="1:6" x14ac:dyDescent="0.25">
      <c r="A68" s="9"/>
      <c r="B68" s="10"/>
      <c r="D68" s="73"/>
      <c r="E68" s="12"/>
    </row>
    <row r="69" spans="1:6" x14ac:dyDescent="0.25">
      <c r="A69" s="81" t="s">
        <v>798</v>
      </c>
      <c r="B69" s="81"/>
      <c r="C69" s="77"/>
      <c r="D69" s="78"/>
      <c r="E69" s="81"/>
      <c r="F69" s="77"/>
    </row>
    <row r="70" spans="1:6" x14ac:dyDescent="0.25">
      <c r="A70" s="81" t="s">
        <v>781</v>
      </c>
      <c r="B70" s="81"/>
      <c r="C70" s="77"/>
      <c r="D70" s="78"/>
      <c r="E70" s="84"/>
      <c r="F70" s="77"/>
    </row>
    <row r="71" spans="1:6" x14ac:dyDescent="0.25">
      <c r="A71" s="9">
        <v>1</v>
      </c>
      <c r="B71" s="10" t="s">
        <v>3</v>
      </c>
      <c r="C71" s="60" t="s">
        <v>447</v>
      </c>
      <c r="D71" s="73">
        <v>21</v>
      </c>
      <c r="E71" s="12" t="s">
        <v>5</v>
      </c>
      <c r="F71" s="60">
        <v>92</v>
      </c>
    </row>
    <row r="72" spans="1:6" x14ac:dyDescent="0.25">
      <c r="A72" s="9">
        <v>2</v>
      </c>
      <c r="B72" s="10" t="s">
        <v>6</v>
      </c>
      <c r="C72" s="60" t="s">
        <v>447</v>
      </c>
      <c r="D72" s="73">
        <v>22</v>
      </c>
      <c r="E72" s="12" t="s">
        <v>8</v>
      </c>
      <c r="F72" s="60">
        <v>84</v>
      </c>
    </row>
    <row r="73" spans="1:6" x14ac:dyDescent="0.25">
      <c r="A73" s="9">
        <v>3</v>
      </c>
      <c r="B73" s="10" t="s">
        <v>9</v>
      </c>
      <c r="C73" s="60" t="s">
        <v>447</v>
      </c>
      <c r="D73" s="73">
        <v>22</v>
      </c>
      <c r="E73" s="12" t="s">
        <v>2</v>
      </c>
      <c r="F73" s="60">
        <v>77</v>
      </c>
    </row>
    <row r="74" spans="1:6" x14ac:dyDescent="0.25">
      <c r="A74" s="9"/>
      <c r="B74" s="10"/>
      <c r="D74" s="73"/>
      <c r="E74" s="12"/>
    </row>
    <row r="75" spans="1:6" x14ac:dyDescent="0.25">
      <c r="A75" s="9">
        <v>1</v>
      </c>
      <c r="B75" s="10" t="s">
        <v>0</v>
      </c>
      <c r="C75" s="60" t="s">
        <v>443</v>
      </c>
      <c r="D75" s="73">
        <v>19</v>
      </c>
      <c r="E75" s="12" t="s">
        <v>2</v>
      </c>
      <c r="F75" s="60">
        <v>104</v>
      </c>
    </row>
    <row r="76" spans="1:6" x14ac:dyDescent="0.25">
      <c r="A76" s="9">
        <v>2</v>
      </c>
      <c r="B76" s="10" t="s">
        <v>11</v>
      </c>
      <c r="C76" s="60" t="s">
        <v>443</v>
      </c>
      <c r="D76" s="73">
        <v>19</v>
      </c>
      <c r="E76" s="12" t="s">
        <v>5</v>
      </c>
      <c r="F76" s="60">
        <v>69</v>
      </c>
    </row>
    <row r="77" spans="1:6" x14ac:dyDescent="0.25">
      <c r="A77" s="9">
        <v>3</v>
      </c>
      <c r="B77" s="10" t="s">
        <v>12</v>
      </c>
      <c r="C77" s="60" t="s">
        <v>443</v>
      </c>
      <c r="D77" s="73">
        <v>19</v>
      </c>
      <c r="E77" s="12" t="s">
        <v>5</v>
      </c>
      <c r="F77" s="60">
        <v>68</v>
      </c>
    </row>
    <row r="78" spans="1:6" x14ac:dyDescent="0.25">
      <c r="C78" s="89"/>
      <c r="D78" s="89"/>
      <c r="F78" s="89"/>
    </row>
    <row r="79" spans="1:6" x14ac:dyDescent="0.25">
      <c r="C79" s="89"/>
    </row>
    <row r="80" spans="1:6" x14ac:dyDescent="0.25">
      <c r="C80" s="89"/>
    </row>
    <row r="81" spans="3:3" x14ac:dyDescent="0.25">
      <c r="C81" s="89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E17" sqref="E17"/>
    </sheetView>
  </sheetViews>
  <sheetFormatPr baseColWidth="10" defaultRowHeight="15" x14ac:dyDescent="0.25"/>
  <cols>
    <col min="1" max="1" width="6.42578125" customWidth="1"/>
    <col min="2" max="2" width="27" customWidth="1"/>
    <col min="3" max="11" width="10.85546875" customWidth="1"/>
    <col min="12" max="12" width="19.140625" customWidth="1"/>
  </cols>
  <sheetData>
    <row r="1" spans="1:12" s="151" customFormat="1" ht="18.75" x14ac:dyDescent="0.3">
      <c r="A1" s="151" t="s">
        <v>796</v>
      </c>
    </row>
    <row r="2" spans="1:12" s="151" customFormat="1" ht="18.75" x14ac:dyDescent="0.3">
      <c r="A2" s="151" t="s">
        <v>804</v>
      </c>
    </row>
    <row r="3" spans="1:12" x14ac:dyDescent="0.25">
      <c r="A3" s="137"/>
      <c r="B3" s="138" t="s">
        <v>802</v>
      </c>
      <c r="C3" s="139">
        <v>9</v>
      </c>
      <c r="D3" s="139">
        <v>10</v>
      </c>
      <c r="E3" s="139">
        <v>11</v>
      </c>
      <c r="F3" s="139">
        <v>12</v>
      </c>
      <c r="G3" s="140">
        <v>13</v>
      </c>
      <c r="H3" s="139" t="s">
        <v>779</v>
      </c>
      <c r="I3" s="139" t="s">
        <v>780</v>
      </c>
      <c r="J3" s="140" t="s">
        <v>781</v>
      </c>
      <c r="K3" s="139" t="s">
        <v>801</v>
      </c>
      <c r="L3" s="19"/>
    </row>
    <row r="4" spans="1:12" x14ac:dyDescent="0.25">
      <c r="A4" s="63">
        <v>1</v>
      </c>
      <c r="B4" s="124" t="s">
        <v>2</v>
      </c>
      <c r="C4" s="141">
        <v>66</v>
      </c>
      <c r="D4" s="142">
        <v>338</v>
      </c>
      <c r="E4" s="143">
        <v>196.5</v>
      </c>
      <c r="F4" s="142">
        <v>365</v>
      </c>
      <c r="G4" s="144">
        <v>474</v>
      </c>
      <c r="H4" s="145">
        <v>130</v>
      </c>
      <c r="I4" s="145">
        <v>80</v>
      </c>
      <c r="J4" s="144">
        <v>643</v>
      </c>
      <c r="K4" s="146">
        <f t="shared" ref="K4:K29" si="0">SUM(C4:J4)</f>
        <v>2292.5</v>
      </c>
      <c r="L4" s="19"/>
    </row>
    <row r="5" spans="1:12" x14ac:dyDescent="0.25">
      <c r="A5" s="63">
        <v>2</v>
      </c>
      <c r="B5" s="124" t="s">
        <v>5</v>
      </c>
      <c r="C5" s="126">
        <v>25</v>
      </c>
      <c r="D5" s="129">
        <v>312</v>
      </c>
      <c r="E5" s="129">
        <v>145</v>
      </c>
      <c r="F5" s="131">
        <v>88</v>
      </c>
      <c r="G5" s="147">
        <v>156</v>
      </c>
      <c r="H5" s="133">
        <v>186</v>
      </c>
      <c r="I5" s="133">
        <v>183</v>
      </c>
      <c r="J5" s="148">
        <v>359</v>
      </c>
      <c r="K5" s="135">
        <f t="shared" si="0"/>
        <v>1454</v>
      </c>
      <c r="L5" s="19"/>
    </row>
    <row r="6" spans="1:12" x14ac:dyDescent="0.25">
      <c r="A6" s="63">
        <v>3</v>
      </c>
      <c r="B6" s="124" t="s">
        <v>26</v>
      </c>
      <c r="C6" s="126">
        <v>26</v>
      </c>
      <c r="D6" s="129">
        <v>70</v>
      </c>
      <c r="E6" s="129">
        <v>131</v>
      </c>
      <c r="F6" s="131">
        <v>290</v>
      </c>
      <c r="G6" s="147">
        <v>89</v>
      </c>
      <c r="H6" s="133">
        <v>255.5</v>
      </c>
      <c r="I6" s="127">
        <v>404</v>
      </c>
      <c r="J6" s="148">
        <v>106</v>
      </c>
      <c r="K6" s="135">
        <f t="shared" si="0"/>
        <v>1371.5</v>
      </c>
      <c r="L6" s="19"/>
    </row>
    <row r="7" spans="1:12" x14ac:dyDescent="0.25">
      <c r="A7" s="63">
        <v>4</v>
      </c>
      <c r="B7" s="124" t="s">
        <v>104</v>
      </c>
      <c r="C7" s="126">
        <v>71</v>
      </c>
      <c r="D7" s="129">
        <v>261</v>
      </c>
      <c r="E7" s="129">
        <v>177</v>
      </c>
      <c r="F7" s="131">
        <v>263</v>
      </c>
      <c r="G7" s="147">
        <v>164</v>
      </c>
      <c r="H7" s="133">
        <v>246</v>
      </c>
      <c r="I7" s="133">
        <v>129</v>
      </c>
      <c r="J7" s="148" t="s">
        <v>803</v>
      </c>
      <c r="K7" s="135">
        <f t="shared" si="0"/>
        <v>1311</v>
      </c>
      <c r="L7" s="19"/>
    </row>
    <row r="8" spans="1:12" x14ac:dyDescent="0.25">
      <c r="A8" s="63">
        <v>5</v>
      </c>
      <c r="B8" s="124" t="s">
        <v>100</v>
      </c>
      <c r="C8" s="126">
        <v>2</v>
      </c>
      <c r="D8" s="129">
        <v>90</v>
      </c>
      <c r="E8" s="129">
        <v>75.5</v>
      </c>
      <c r="F8" s="131">
        <v>52</v>
      </c>
      <c r="G8" s="147">
        <v>6</v>
      </c>
      <c r="H8" s="127">
        <v>291.5</v>
      </c>
      <c r="I8" s="133">
        <v>379</v>
      </c>
      <c r="J8" s="148" t="s">
        <v>803</v>
      </c>
      <c r="K8" s="135">
        <f t="shared" si="0"/>
        <v>896</v>
      </c>
      <c r="L8" s="19"/>
    </row>
    <row r="9" spans="1:12" x14ac:dyDescent="0.25">
      <c r="A9" s="63">
        <v>6</v>
      </c>
      <c r="B9" s="124" t="s">
        <v>16</v>
      </c>
      <c r="C9" s="126">
        <v>8</v>
      </c>
      <c r="D9" s="129">
        <v>81</v>
      </c>
      <c r="E9" s="129">
        <v>13</v>
      </c>
      <c r="F9" s="131" t="s">
        <v>803</v>
      </c>
      <c r="G9" s="147">
        <v>96</v>
      </c>
      <c r="H9" s="133">
        <v>157</v>
      </c>
      <c r="I9" s="133">
        <v>362</v>
      </c>
      <c r="J9" s="148">
        <v>64</v>
      </c>
      <c r="K9" s="135">
        <f t="shared" si="0"/>
        <v>781</v>
      </c>
      <c r="L9" s="19"/>
    </row>
    <row r="10" spans="1:12" x14ac:dyDescent="0.25">
      <c r="A10" s="63">
        <v>7</v>
      </c>
      <c r="B10" s="124" t="s">
        <v>165</v>
      </c>
      <c r="C10" s="127">
        <v>89.5</v>
      </c>
      <c r="D10" s="129">
        <v>179</v>
      </c>
      <c r="E10" s="129">
        <v>167</v>
      </c>
      <c r="F10" s="131">
        <v>80</v>
      </c>
      <c r="G10" s="147">
        <v>98</v>
      </c>
      <c r="H10" s="133">
        <v>34</v>
      </c>
      <c r="I10" s="133">
        <v>4</v>
      </c>
      <c r="J10" s="148">
        <v>113.5</v>
      </c>
      <c r="K10" s="135">
        <f t="shared" si="0"/>
        <v>765</v>
      </c>
      <c r="L10" s="19"/>
    </row>
    <row r="11" spans="1:12" x14ac:dyDescent="0.25">
      <c r="A11" s="63">
        <v>8</v>
      </c>
      <c r="B11" s="124" t="s">
        <v>316</v>
      </c>
      <c r="C11" s="126">
        <v>54</v>
      </c>
      <c r="D11" s="129">
        <v>184</v>
      </c>
      <c r="E11" s="127">
        <v>308</v>
      </c>
      <c r="F11" s="131">
        <v>124</v>
      </c>
      <c r="G11" s="147">
        <v>26</v>
      </c>
      <c r="H11" s="133" t="s">
        <v>803</v>
      </c>
      <c r="I11" s="133" t="s">
        <v>803</v>
      </c>
      <c r="J11" s="148" t="s">
        <v>803</v>
      </c>
      <c r="K11" s="135">
        <f t="shared" si="0"/>
        <v>696</v>
      </c>
      <c r="L11" s="19"/>
    </row>
    <row r="12" spans="1:12" x14ac:dyDescent="0.25">
      <c r="A12" s="63">
        <v>9</v>
      </c>
      <c r="B12" s="124" t="s">
        <v>203</v>
      </c>
      <c r="C12" s="126">
        <v>44</v>
      </c>
      <c r="D12" s="129">
        <v>92</v>
      </c>
      <c r="E12" s="129">
        <v>75</v>
      </c>
      <c r="F12" s="131" t="s">
        <v>803</v>
      </c>
      <c r="G12" s="147">
        <v>106</v>
      </c>
      <c r="H12" s="133">
        <v>259</v>
      </c>
      <c r="I12" s="133" t="s">
        <v>803</v>
      </c>
      <c r="J12" s="148" t="s">
        <v>803</v>
      </c>
      <c r="K12" s="135">
        <f t="shared" si="0"/>
        <v>576</v>
      </c>
      <c r="L12" s="19"/>
    </row>
    <row r="13" spans="1:12" x14ac:dyDescent="0.25">
      <c r="A13" s="63">
        <v>10</v>
      </c>
      <c r="B13" s="124" t="s">
        <v>783</v>
      </c>
      <c r="C13" s="126" t="s">
        <v>803</v>
      </c>
      <c r="D13" s="129" t="s">
        <v>803</v>
      </c>
      <c r="E13" s="129">
        <v>10</v>
      </c>
      <c r="F13" s="131">
        <v>17</v>
      </c>
      <c r="G13" s="147">
        <v>9</v>
      </c>
      <c r="H13" s="133">
        <v>152</v>
      </c>
      <c r="I13" s="133">
        <v>127</v>
      </c>
      <c r="J13" s="148">
        <v>235</v>
      </c>
      <c r="K13" s="135">
        <f t="shared" si="0"/>
        <v>550</v>
      </c>
      <c r="L13" s="19"/>
    </row>
    <row r="14" spans="1:12" x14ac:dyDescent="0.25">
      <c r="A14" s="63">
        <v>11</v>
      </c>
      <c r="B14" s="124" t="s">
        <v>56</v>
      </c>
      <c r="C14" s="126">
        <v>46</v>
      </c>
      <c r="D14" s="129">
        <v>4</v>
      </c>
      <c r="E14" s="129">
        <v>14</v>
      </c>
      <c r="F14" s="131">
        <v>79</v>
      </c>
      <c r="G14" s="147">
        <v>269</v>
      </c>
      <c r="H14" s="133">
        <v>65</v>
      </c>
      <c r="I14" s="133">
        <v>40</v>
      </c>
      <c r="J14" s="148">
        <v>14</v>
      </c>
      <c r="K14" s="135">
        <f t="shared" si="0"/>
        <v>531</v>
      </c>
      <c r="L14" s="19"/>
    </row>
    <row r="15" spans="1:12" x14ac:dyDescent="0.25">
      <c r="A15" s="63">
        <v>12</v>
      </c>
      <c r="B15" s="124" t="s">
        <v>131</v>
      </c>
      <c r="C15" s="126">
        <v>36</v>
      </c>
      <c r="D15" s="129" t="s">
        <v>803</v>
      </c>
      <c r="E15" s="129">
        <v>123</v>
      </c>
      <c r="F15" s="131">
        <v>165</v>
      </c>
      <c r="G15" s="147">
        <v>5</v>
      </c>
      <c r="H15" s="133">
        <v>15</v>
      </c>
      <c r="I15" s="133">
        <v>50</v>
      </c>
      <c r="J15" s="148" t="s">
        <v>803</v>
      </c>
      <c r="K15" s="135">
        <f t="shared" si="0"/>
        <v>394</v>
      </c>
      <c r="L15" s="19"/>
    </row>
    <row r="16" spans="1:12" x14ac:dyDescent="0.25">
      <c r="A16" s="63">
        <v>13</v>
      </c>
      <c r="B16" s="124" t="s">
        <v>28</v>
      </c>
      <c r="C16" s="126">
        <v>73</v>
      </c>
      <c r="D16" s="129">
        <v>20</v>
      </c>
      <c r="E16" s="129">
        <v>22</v>
      </c>
      <c r="F16" s="131">
        <v>53</v>
      </c>
      <c r="G16" s="147">
        <v>7</v>
      </c>
      <c r="H16" s="133">
        <v>15</v>
      </c>
      <c r="I16" s="133">
        <v>37</v>
      </c>
      <c r="J16" s="148">
        <v>49.5</v>
      </c>
      <c r="K16" s="135">
        <f t="shared" si="0"/>
        <v>276.5</v>
      </c>
      <c r="L16" s="19"/>
    </row>
    <row r="17" spans="1:12" x14ac:dyDescent="0.25">
      <c r="A17" s="63">
        <v>14</v>
      </c>
      <c r="B17" s="124" t="s">
        <v>155</v>
      </c>
      <c r="C17" s="126" t="s">
        <v>803</v>
      </c>
      <c r="D17" s="129">
        <v>40</v>
      </c>
      <c r="E17" s="129">
        <v>31</v>
      </c>
      <c r="F17" s="131">
        <v>60</v>
      </c>
      <c r="G17" s="147">
        <v>18</v>
      </c>
      <c r="H17" s="133">
        <v>103</v>
      </c>
      <c r="I17" s="133">
        <v>17</v>
      </c>
      <c r="J17" s="148" t="s">
        <v>803</v>
      </c>
      <c r="K17" s="135">
        <f t="shared" si="0"/>
        <v>269</v>
      </c>
      <c r="L17" s="19"/>
    </row>
    <row r="18" spans="1:12" x14ac:dyDescent="0.25">
      <c r="A18" s="63">
        <v>15</v>
      </c>
      <c r="B18" s="124" t="s">
        <v>329</v>
      </c>
      <c r="C18" s="126">
        <v>36.5</v>
      </c>
      <c r="D18" s="129">
        <v>12</v>
      </c>
      <c r="E18" s="129">
        <v>85</v>
      </c>
      <c r="F18" s="131">
        <v>56</v>
      </c>
      <c r="G18" s="147">
        <v>7</v>
      </c>
      <c r="H18" s="133" t="s">
        <v>803</v>
      </c>
      <c r="I18" s="133" t="s">
        <v>803</v>
      </c>
      <c r="J18" s="148" t="s">
        <v>803</v>
      </c>
      <c r="K18" s="135">
        <f t="shared" si="0"/>
        <v>196.5</v>
      </c>
      <c r="L18" s="19"/>
    </row>
    <row r="19" spans="1:12" x14ac:dyDescent="0.25">
      <c r="A19" s="63">
        <v>16</v>
      </c>
      <c r="B19" s="125" t="s">
        <v>60</v>
      </c>
      <c r="C19" s="126" t="s">
        <v>803</v>
      </c>
      <c r="D19" s="129" t="s">
        <v>803</v>
      </c>
      <c r="E19" s="129" t="s">
        <v>803</v>
      </c>
      <c r="F19" s="131">
        <v>63</v>
      </c>
      <c r="G19" s="147">
        <v>108</v>
      </c>
      <c r="H19" s="133" t="s">
        <v>803</v>
      </c>
      <c r="I19" s="133">
        <v>10</v>
      </c>
      <c r="J19" s="148">
        <v>13</v>
      </c>
      <c r="K19" s="135">
        <f t="shared" si="0"/>
        <v>194</v>
      </c>
      <c r="L19" s="19"/>
    </row>
    <row r="20" spans="1:12" x14ac:dyDescent="0.25">
      <c r="A20" s="63">
        <v>17</v>
      </c>
      <c r="B20" s="124" t="s">
        <v>14</v>
      </c>
      <c r="C20" s="126" t="s">
        <v>803</v>
      </c>
      <c r="D20" s="129">
        <v>2</v>
      </c>
      <c r="E20" s="129">
        <v>0</v>
      </c>
      <c r="F20" s="131" t="s">
        <v>803</v>
      </c>
      <c r="G20" s="147" t="s">
        <v>803</v>
      </c>
      <c r="H20" s="133">
        <v>5</v>
      </c>
      <c r="I20" s="133">
        <v>44</v>
      </c>
      <c r="J20" s="148">
        <v>66</v>
      </c>
      <c r="K20" s="135">
        <f t="shared" si="0"/>
        <v>117</v>
      </c>
      <c r="L20" s="19"/>
    </row>
    <row r="21" spans="1:12" x14ac:dyDescent="0.25">
      <c r="A21" s="63">
        <v>18</v>
      </c>
      <c r="B21" s="124" t="s">
        <v>782</v>
      </c>
      <c r="C21" s="126" t="s">
        <v>803</v>
      </c>
      <c r="D21" s="129" t="s">
        <v>803</v>
      </c>
      <c r="E21" s="129">
        <v>108</v>
      </c>
      <c r="F21" s="131" t="s">
        <v>803</v>
      </c>
      <c r="G21" s="147" t="s">
        <v>803</v>
      </c>
      <c r="H21" s="133" t="s">
        <v>803</v>
      </c>
      <c r="I21" s="133" t="s">
        <v>803</v>
      </c>
      <c r="J21" s="148" t="s">
        <v>803</v>
      </c>
      <c r="K21" s="135">
        <f t="shared" si="0"/>
        <v>108</v>
      </c>
      <c r="L21" s="19"/>
    </row>
    <row r="22" spans="1:12" x14ac:dyDescent="0.25">
      <c r="A22" s="63">
        <v>19</v>
      </c>
      <c r="B22" s="125" t="s">
        <v>785</v>
      </c>
      <c r="C22" s="126" t="s">
        <v>803</v>
      </c>
      <c r="D22" s="129" t="s">
        <v>803</v>
      </c>
      <c r="E22" s="129" t="s">
        <v>803</v>
      </c>
      <c r="F22" s="131" t="s">
        <v>803</v>
      </c>
      <c r="G22" s="147" t="s">
        <v>803</v>
      </c>
      <c r="H22" s="133" t="s">
        <v>803</v>
      </c>
      <c r="I22" s="133">
        <v>105</v>
      </c>
      <c r="J22" s="148" t="s">
        <v>803</v>
      </c>
      <c r="K22" s="135">
        <f t="shared" si="0"/>
        <v>105</v>
      </c>
    </row>
    <row r="23" spans="1:12" x14ac:dyDescent="0.25">
      <c r="A23" s="63">
        <v>20</v>
      </c>
      <c r="B23" s="124" t="s">
        <v>479</v>
      </c>
      <c r="C23" s="126" t="s">
        <v>803</v>
      </c>
      <c r="D23" s="129">
        <v>45</v>
      </c>
      <c r="E23" s="129">
        <v>54</v>
      </c>
      <c r="F23" s="131" t="s">
        <v>803</v>
      </c>
      <c r="G23" s="147" t="s">
        <v>803</v>
      </c>
      <c r="H23" s="133" t="s">
        <v>803</v>
      </c>
      <c r="I23" s="133" t="s">
        <v>803</v>
      </c>
      <c r="J23" s="148" t="s">
        <v>803</v>
      </c>
      <c r="K23" s="135">
        <f t="shared" si="0"/>
        <v>99</v>
      </c>
    </row>
    <row r="24" spans="1:12" x14ac:dyDescent="0.25">
      <c r="A24" s="63">
        <v>21</v>
      </c>
      <c r="B24" s="125" t="s">
        <v>784</v>
      </c>
      <c r="C24" s="126" t="s">
        <v>803</v>
      </c>
      <c r="D24" s="129" t="s">
        <v>803</v>
      </c>
      <c r="E24" s="129" t="s">
        <v>803</v>
      </c>
      <c r="F24" s="131" t="s">
        <v>803</v>
      </c>
      <c r="G24" s="147" t="s">
        <v>803</v>
      </c>
      <c r="H24" s="133">
        <v>6</v>
      </c>
      <c r="I24" s="133">
        <v>42</v>
      </c>
      <c r="J24" s="148">
        <v>16</v>
      </c>
      <c r="K24" s="135">
        <f t="shared" si="0"/>
        <v>64</v>
      </c>
    </row>
    <row r="25" spans="1:12" x14ac:dyDescent="0.25">
      <c r="A25" s="63">
        <v>22</v>
      </c>
      <c r="B25" s="124" t="s">
        <v>183</v>
      </c>
      <c r="C25" s="126">
        <v>10</v>
      </c>
      <c r="D25" s="129">
        <v>8</v>
      </c>
      <c r="E25" s="129">
        <v>3</v>
      </c>
      <c r="F25" s="131">
        <v>0</v>
      </c>
      <c r="G25" s="147">
        <v>1</v>
      </c>
      <c r="H25" s="133">
        <v>3</v>
      </c>
      <c r="I25" s="133">
        <v>0</v>
      </c>
      <c r="J25" s="148" t="s">
        <v>803</v>
      </c>
      <c r="K25" s="135">
        <f t="shared" si="0"/>
        <v>25</v>
      </c>
    </row>
    <row r="26" spans="1:12" x14ac:dyDescent="0.25">
      <c r="A26" s="63">
        <v>23</v>
      </c>
      <c r="B26" s="124" t="s">
        <v>475</v>
      </c>
      <c r="C26" s="126" t="s">
        <v>803</v>
      </c>
      <c r="D26" s="129" t="s">
        <v>803</v>
      </c>
      <c r="E26" s="129">
        <v>15</v>
      </c>
      <c r="F26" s="131" t="s">
        <v>803</v>
      </c>
      <c r="G26" s="147" t="s">
        <v>803</v>
      </c>
      <c r="H26" s="133" t="s">
        <v>803</v>
      </c>
      <c r="I26" s="133" t="s">
        <v>803</v>
      </c>
      <c r="J26" s="148" t="s">
        <v>803</v>
      </c>
      <c r="K26" s="135">
        <f t="shared" si="0"/>
        <v>15</v>
      </c>
    </row>
    <row r="27" spans="1:12" x14ac:dyDescent="0.25">
      <c r="A27" s="63">
        <v>24</v>
      </c>
      <c r="B27" s="124" t="s">
        <v>176</v>
      </c>
      <c r="C27" s="126" t="s">
        <v>803</v>
      </c>
      <c r="D27" s="129">
        <v>0</v>
      </c>
      <c r="E27" s="129">
        <v>0</v>
      </c>
      <c r="F27" s="131">
        <v>0</v>
      </c>
      <c r="G27" s="147">
        <v>9</v>
      </c>
      <c r="H27" s="133">
        <v>0</v>
      </c>
      <c r="I27" s="133">
        <v>2</v>
      </c>
      <c r="J27" s="148" t="s">
        <v>803</v>
      </c>
      <c r="K27" s="135">
        <f t="shared" si="0"/>
        <v>11</v>
      </c>
    </row>
    <row r="28" spans="1:12" x14ac:dyDescent="0.25">
      <c r="A28" s="63">
        <v>25</v>
      </c>
      <c r="B28" s="124" t="s">
        <v>547</v>
      </c>
      <c r="C28" s="126">
        <v>5</v>
      </c>
      <c r="D28" s="129">
        <v>0</v>
      </c>
      <c r="E28" s="129">
        <v>0</v>
      </c>
      <c r="F28" s="131" t="s">
        <v>803</v>
      </c>
      <c r="G28" s="147" t="s">
        <v>803</v>
      </c>
      <c r="H28" s="133" t="s">
        <v>803</v>
      </c>
      <c r="I28" s="133" t="s">
        <v>803</v>
      </c>
      <c r="J28" s="148" t="s">
        <v>803</v>
      </c>
      <c r="K28" s="135">
        <f t="shared" si="0"/>
        <v>5</v>
      </c>
    </row>
    <row r="29" spans="1:12" x14ac:dyDescent="0.25">
      <c r="A29" s="63">
        <v>26</v>
      </c>
      <c r="B29" s="125" t="s">
        <v>279</v>
      </c>
      <c r="C29" s="128" t="s">
        <v>803</v>
      </c>
      <c r="D29" s="130" t="s">
        <v>803</v>
      </c>
      <c r="E29" s="130" t="s">
        <v>803</v>
      </c>
      <c r="F29" s="132" t="s">
        <v>803</v>
      </c>
      <c r="G29" s="149" t="s">
        <v>803</v>
      </c>
      <c r="H29" s="134">
        <v>0</v>
      </c>
      <c r="I29" s="134" t="s">
        <v>803</v>
      </c>
      <c r="J29" s="150" t="s">
        <v>803</v>
      </c>
      <c r="K29" s="136">
        <f t="shared" si="0"/>
        <v>0</v>
      </c>
    </row>
  </sheetData>
  <sortState ref="B9:K28">
    <sortCondition descending="1" ref="K9"/>
  </sortState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1"/>
  <sheetViews>
    <sheetView workbookViewId="0">
      <selection sqref="A1:XFD6"/>
    </sheetView>
  </sheetViews>
  <sheetFormatPr baseColWidth="10" defaultRowHeight="15" x14ac:dyDescent="0.25"/>
  <cols>
    <col min="1" max="1" width="8" style="18" customWidth="1"/>
    <col min="2" max="2" width="26.7109375" style="13" bestFit="1" customWidth="1"/>
    <col min="3" max="5" width="5.7109375" style="13" customWidth="1"/>
    <col min="6" max="6" width="7" style="27" customWidth="1"/>
    <col min="7" max="7" width="26.7109375" bestFit="1" customWidth="1"/>
    <col min="8" max="8" width="7" style="63" customWidth="1"/>
    <col min="9" max="10" width="6.5703125" style="27" customWidth="1"/>
    <col min="11" max="11" width="6.85546875" style="27" customWidth="1"/>
    <col min="12" max="12" width="26.7109375" bestFit="1" customWidth="1"/>
    <col min="13" max="15" width="6.42578125" style="27" customWidth="1"/>
    <col min="16" max="16" width="6.5703125" style="27" customWidth="1"/>
    <col min="17" max="17" width="26.42578125" customWidth="1"/>
    <col min="18" max="19" width="6.140625" style="27" customWidth="1"/>
    <col min="20" max="20" width="7.28515625" style="27" customWidth="1"/>
    <col min="21" max="21" width="6.85546875" customWidth="1"/>
    <col min="22" max="22" width="25.7109375" style="27" bestFit="1" customWidth="1"/>
    <col min="23" max="23" width="5.28515625" style="27" customWidth="1"/>
    <col min="24" max="24" width="7.7109375" customWidth="1"/>
    <col min="25" max="25" width="6.42578125" style="19" customWidth="1"/>
    <col min="26" max="26" width="7.28515625" style="20" customWidth="1"/>
    <col min="27" max="27" width="25.7109375" style="20" bestFit="1" customWidth="1"/>
    <col min="28" max="28" width="7.5703125" style="27" customWidth="1"/>
    <col min="29" max="29" width="8.85546875" customWidth="1"/>
    <col min="30" max="31" width="6.42578125" style="27" customWidth="1"/>
    <col min="32" max="32" width="26.5703125" style="27" bestFit="1" customWidth="1"/>
    <col min="33" max="33" width="7.5703125" style="13" customWidth="1"/>
    <col min="34" max="34" width="7.42578125" style="18" customWidth="1"/>
    <col min="35" max="35" width="7.140625" style="17" customWidth="1"/>
    <col min="36" max="36" width="7.7109375" style="13" customWidth="1"/>
    <col min="37" max="37" width="24.140625" bestFit="1" customWidth="1"/>
  </cols>
  <sheetData>
    <row r="1" spans="1:41" s="13" customFormat="1" ht="18.75" x14ac:dyDescent="0.3">
      <c r="A1" s="76" t="s">
        <v>795</v>
      </c>
      <c r="B1" s="76"/>
      <c r="C1" s="74"/>
      <c r="D1" s="75"/>
      <c r="E1" s="76"/>
      <c r="F1" s="60"/>
    </row>
    <row r="2" spans="1:41" s="13" customFormat="1" ht="18.75" x14ac:dyDescent="0.3">
      <c r="A2" s="76" t="s">
        <v>796</v>
      </c>
      <c r="B2" s="76"/>
      <c r="C2" s="74"/>
      <c r="D2" s="75"/>
      <c r="E2" s="76"/>
      <c r="F2" s="60"/>
    </row>
    <row r="3" spans="1:41" s="13" customFormat="1" ht="18.75" x14ac:dyDescent="0.3">
      <c r="A3" s="76"/>
      <c r="B3" s="76"/>
      <c r="C3" s="74"/>
      <c r="D3" s="75"/>
      <c r="E3" s="76"/>
      <c r="F3" s="60"/>
    </row>
    <row r="4" spans="1:41" s="13" customFormat="1" ht="18.75" x14ac:dyDescent="0.3">
      <c r="A4" s="76" t="s">
        <v>809</v>
      </c>
      <c r="B4" s="76"/>
      <c r="C4" s="74"/>
      <c r="D4" s="75"/>
      <c r="E4" s="76"/>
      <c r="F4" s="60"/>
    </row>
    <row r="5" spans="1:41" s="13" customFormat="1" x14ac:dyDescent="0.25">
      <c r="A5" s="91" t="s">
        <v>807</v>
      </c>
      <c r="C5" s="60"/>
      <c r="D5" s="67"/>
      <c r="F5" s="60"/>
    </row>
    <row r="6" spans="1:41" s="13" customFormat="1" x14ac:dyDescent="0.25">
      <c r="A6" s="91"/>
      <c r="C6" s="60"/>
      <c r="D6" s="67"/>
      <c r="F6" s="60"/>
    </row>
    <row r="7" spans="1:41" s="116" customFormat="1" ht="15.75" x14ac:dyDescent="0.25">
      <c r="A7" s="122" t="s">
        <v>787</v>
      </c>
      <c r="B7" s="114"/>
      <c r="C7" s="114"/>
      <c r="D7" s="114"/>
      <c r="E7" s="114"/>
      <c r="F7" s="121"/>
      <c r="G7" s="117" t="s">
        <v>788</v>
      </c>
      <c r="H7" s="118"/>
      <c r="I7" s="121"/>
      <c r="J7" s="121"/>
      <c r="K7" s="121"/>
      <c r="L7" s="117" t="s">
        <v>789</v>
      </c>
      <c r="M7" s="119"/>
      <c r="N7" s="119"/>
      <c r="O7" s="119"/>
      <c r="P7" s="116" t="s">
        <v>791</v>
      </c>
      <c r="Q7" s="121"/>
      <c r="R7" s="121"/>
      <c r="S7" s="121"/>
      <c r="T7" s="121"/>
      <c r="U7" s="116" t="s">
        <v>790</v>
      </c>
      <c r="V7" s="121"/>
      <c r="W7" s="121"/>
      <c r="X7" s="121"/>
      <c r="Z7" s="118" t="s">
        <v>792</v>
      </c>
      <c r="AA7" s="119"/>
      <c r="AB7" s="119"/>
      <c r="AC7" s="119"/>
      <c r="AD7" s="121"/>
      <c r="AE7" s="118" t="s">
        <v>793</v>
      </c>
      <c r="AF7" s="119"/>
      <c r="AG7" s="119"/>
      <c r="AH7" s="119"/>
      <c r="AI7" s="121"/>
      <c r="AJ7" s="114" t="s">
        <v>781</v>
      </c>
      <c r="AK7" s="115"/>
      <c r="AL7" s="115"/>
      <c r="AM7" s="122"/>
      <c r="AN7" s="114"/>
    </row>
    <row r="8" spans="1:41" x14ac:dyDescent="0.25">
      <c r="G8" s="152"/>
      <c r="H8" s="19"/>
      <c r="L8" s="24"/>
      <c r="M8" s="48"/>
      <c r="N8" s="48"/>
      <c r="O8" s="48"/>
      <c r="P8"/>
      <c r="Q8" s="27"/>
      <c r="X8" s="27"/>
      <c r="Y8"/>
      <c r="Z8" s="19"/>
      <c r="AB8" s="20"/>
      <c r="AC8" s="20"/>
      <c r="AE8"/>
      <c r="AG8" s="27"/>
      <c r="AH8" s="27"/>
      <c r="AI8" s="27"/>
      <c r="AK8" s="18"/>
      <c r="AL8" s="18"/>
      <c r="AM8" s="13"/>
      <c r="AN8" s="13"/>
    </row>
    <row r="9" spans="1:41" x14ac:dyDescent="0.25">
      <c r="P9"/>
      <c r="Q9" s="27"/>
      <c r="X9" s="27"/>
      <c r="Y9"/>
      <c r="Z9" s="19"/>
      <c r="AB9" s="20"/>
      <c r="AC9" s="20"/>
      <c r="AE9"/>
      <c r="AG9" s="27"/>
      <c r="AH9" s="27"/>
      <c r="AI9" s="27"/>
      <c r="AK9" s="18"/>
      <c r="AL9" s="18"/>
      <c r="AM9" s="13"/>
      <c r="AN9" s="13"/>
    </row>
    <row r="10" spans="1:41" x14ac:dyDescent="0.25">
      <c r="A10" s="18">
        <v>1</v>
      </c>
      <c r="B10" s="30" t="s">
        <v>18</v>
      </c>
      <c r="C10" s="153"/>
      <c r="D10" s="31">
        <f>89.5+18+18</f>
        <v>125.5</v>
      </c>
      <c r="E10" s="31"/>
      <c r="F10" s="27">
        <v>1</v>
      </c>
      <c r="G10" s="30" t="s">
        <v>2</v>
      </c>
      <c r="H10" s="154"/>
      <c r="I10" s="31">
        <f>338+32+22.5+27+27+27</f>
        <v>473.5</v>
      </c>
      <c r="J10" s="31"/>
      <c r="K10" s="27">
        <v>1</v>
      </c>
      <c r="L10" s="30" t="s">
        <v>316</v>
      </c>
      <c r="M10" s="30"/>
      <c r="N10" s="31">
        <f>308+25+29+22.5+25+24</f>
        <v>433.5</v>
      </c>
      <c r="O10" s="31"/>
      <c r="P10" s="27">
        <v>1</v>
      </c>
      <c r="Q10" s="30" t="s">
        <v>2</v>
      </c>
      <c r="R10" s="30"/>
      <c r="S10" s="31">
        <f>365+24+13.5+45</f>
        <v>447.5</v>
      </c>
      <c r="T10" s="31"/>
      <c r="U10" s="27">
        <v>1</v>
      </c>
      <c r="V10" s="30" t="s">
        <v>2</v>
      </c>
      <c r="W10" s="30"/>
      <c r="X10" s="31">
        <f>474+29.5+31+32.5+59</f>
        <v>626</v>
      </c>
      <c r="Y10" s="31"/>
      <c r="Z10" s="18">
        <v>1</v>
      </c>
      <c r="AA10" s="30" t="s">
        <v>805</v>
      </c>
      <c r="AB10" s="30"/>
      <c r="AC10" s="92">
        <f>291.5+22.5+23+19.5+44</f>
        <v>400.5</v>
      </c>
      <c r="AD10" s="92"/>
      <c r="AE10" s="27">
        <v>1</v>
      </c>
      <c r="AF10" s="30" t="s">
        <v>26</v>
      </c>
      <c r="AG10" s="30"/>
      <c r="AH10" s="31">
        <f>404+30+32+36.5+49</f>
        <v>551.5</v>
      </c>
      <c r="AI10" s="31"/>
      <c r="AJ10" s="27">
        <v>1</v>
      </c>
      <c r="AK10" s="30" t="s">
        <v>2</v>
      </c>
      <c r="AL10" s="30"/>
      <c r="AM10" s="31">
        <f>643+9+24+42+98</f>
        <v>816</v>
      </c>
      <c r="AN10" s="13"/>
      <c r="AO10" s="13"/>
    </row>
    <row r="11" spans="1:41" x14ac:dyDescent="0.25">
      <c r="A11" s="18">
        <v>2</v>
      </c>
      <c r="B11" s="155" t="s">
        <v>316</v>
      </c>
      <c r="C11" s="156"/>
      <c r="D11" s="157">
        <f>54+18+28</f>
        <v>100</v>
      </c>
      <c r="E11" s="18"/>
      <c r="F11" s="27">
        <v>2</v>
      </c>
      <c r="G11" s="12" t="s">
        <v>5</v>
      </c>
      <c r="I11" s="27">
        <f>312+7+15+18+20.5+22.5</f>
        <v>395</v>
      </c>
      <c r="K11" s="27">
        <v>2</v>
      </c>
      <c r="L11" s="155" t="s">
        <v>104</v>
      </c>
      <c r="M11" s="155"/>
      <c r="N11" s="157">
        <f>177+9.5+3.5+1+15+11.5+18+9.5</f>
        <v>245</v>
      </c>
      <c r="O11" s="157"/>
      <c r="P11" s="27">
        <v>2</v>
      </c>
      <c r="Q11" s="26" t="s">
        <v>26</v>
      </c>
      <c r="R11" s="26"/>
      <c r="S11" s="27">
        <f>290+31.5+25+12+56</f>
        <v>414.5</v>
      </c>
      <c r="U11" s="27">
        <v>2</v>
      </c>
      <c r="V11" s="12" t="s">
        <v>56</v>
      </c>
      <c r="W11" s="12"/>
      <c r="X11" s="18">
        <f>269+14+19.5+21.5+21.5</f>
        <v>345.5</v>
      </c>
      <c r="Y11" s="27"/>
      <c r="Z11" s="27">
        <v>2</v>
      </c>
      <c r="AA11" s="26" t="s">
        <v>26</v>
      </c>
      <c r="AB11" s="26"/>
      <c r="AC11" s="20">
        <f>255.5+34+20+26+54</f>
        <v>389.5</v>
      </c>
      <c r="AD11" s="20"/>
      <c r="AE11" s="27">
        <v>2</v>
      </c>
      <c r="AF11" s="26" t="s">
        <v>16</v>
      </c>
      <c r="AG11" s="26"/>
      <c r="AH11" s="27">
        <f>362+30.5+28.5+36+58</f>
        <v>515</v>
      </c>
      <c r="AI11" s="27"/>
      <c r="AJ11" s="27">
        <v>2</v>
      </c>
      <c r="AK11" s="12" t="s">
        <v>5</v>
      </c>
      <c r="AL11" s="12"/>
      <c r="AM11" s="18">
        <f>359+40+41+32+58</f>
        <v>530</v>
      </c>
      <c r="AN11" s="13"/>
      <c r="AO11" s="13"/>
    </row>
    <row r="12" spans="1:41" x14ac:dyDescent="0.25">
      <c r="A12" s="18">
        <v>3</v>
      </c>
      <c r="B12" s="155" t="s">
        <v>28</v>
      </c>
      <c r="C12" s="156"/>
      <c r="D12" s="157">
        <f>73+26.5</f>
        <v>99.5</v>
      </c>
      <c r="E12" s="18"/>
      <c r="F12" s="27">
        <v>3</v>
      </c>
      <c r="G12" s="12" t="s">
        <v>104</v>
      </c>
      <c r="I12" s="27">
        <f>261+15+20.5+14+16+17.5</f>
        <v>344</v>
      </c>
      <c r="K12" s="27">
        <v>3</v>
      </c>
      <c r="L12" s="155" t="s">
        <v>2</v>
      </c>
      <c r="M12" s="155"/>
      <c r="N12" s="157">
        <f>196.5+9+9.5+8.5+11+7</f>
        <v>241.5</v>
      </c>
      <c r="O12" s="157"/>
      <c r="P12" s="27">
        <v>3</v>
      </c>
      <c r="Q12" s="42" t="s">
        <v>104</v>
      </c>
      <c r="R12" s="42"/>
      <c r="S12" s="27">
        <f>263+18.5+5.5+17.5+27.5</f>
        <v>332</v>
      </c>
      <c r="U12" s="27">
        <v>3</v>
      </c>
      <c r="V12" s="12" t="s">
        <v>104</v>
      </c>
      <c r="W12" s="12"/>
      <c r="X12" s="18">
        <f>164+14.5+7.5+10.5+17.5</f>
        <v>214</v>
      </c>
      <c r="Y12" s="27"/>
      <c r="Z12" s="18">
        <v>3</v>
      </c>
      <c r="AA12" s="26" t="s">
        <v>203</v>
      </c>
      <c r="AB12" s="26"/>
      <c r="AC12" s="20">
        <f>259+13.5+9+13.5+27</f>
        <v>322</v>
      </c>
      <c r="AD12" s="20"/>
      <c r="AE12" s="27">
        <v>3</v>
      </c>
      <c r="AF12" s="26" t="s">
        <v>100</v>
      </c>
      <c r="AG12" s="26"/>
      <c r="AH12" s="27">
        <f>379+12.5+27+16+48</f>
        <v>482.5</v>
      </c>
      <c r="AI12" s="27"/>
      <c r="AJ12" s="27">
        <v>3</v>
      </c>
      <c r="AK12" s="12" t="s">
        <v>8</v>
      </c>
      <c r="AL12" s="12"/>
      <c r="AM12" s="18">
        <f>235+27+16.5+42</f>
        <v>320.5</v>
      </c>
      <c r="AN12" s="13"/>
      <c r="AO12" s="13"/>
    </row>
    <row r="13" spans="1:41" x14ac:dyDescent="0.25">
      <c r="A13" s="18">
        <v>4</v>
      </c>
      <c r="B13" s="155" t="s">
        <v>104</v>
      </c>
      <c r="C13" s="156"/>
      <c r="D13" s="157">
        <f>71+11+15</f>
        <v>97</v>
      </c>
      <c r="E13" s="18"/>
      <c r="F13" s="27">
        <v>4</v>
      </c>
      <c r="G13" s="65" t="s">
        <v>786</v>
      </c>
      <c r="I13" s="27">
        <f>184+11.5+14+11+16+16.5</f>
        <v>253</v>
      </c>
      <c r="K13" s="27">
        <v>4</v>
      </c>
      <c r="L13" s="155" t="s">
        <v>165</v>
      </c>
      <c r="M13" s="155"/>
      <c r="N13" s="157">
        <f>167+22+18+11.5+10+12</f>
        <v>240.5</v>
      </c>
      <c r="O13" s="157"/>
      <c r="P13" s="27">
        <v>4</v>
      </c>
      <c r="Q13" s="26" t="s">
        <v>131</v>
      </c>
      <c r="R13" s="26"/>
      <c r="S13" s="27">
        <f>165+13.5+7+4.5+10.5</f>
        <v>200.5</v>
      </c>
      <c r="U13" s="27">
        <v>4</v>
      </c>
      <c r="V13" s="12" t="s">
        <v>5</v>
      </c>
      <c r="W13" s="12"/>
      <c r="X13" s="18">
        <f>156+9.5+7+12.5+18.5</f>
        <v>203.5</v>
      </c>
      <c r="Y13" s="27"/>
      <c r="Z13" s="27">
        <v>4</v>
      </c>
      <c r="AA13" s="26" t="s">
        <v>104</v>
      </c>
      <c r="AB13" s="26"/>
      <c r="AC13" s="20">
        <f>246+16.5+12+7.5+20</f>
        <v>302</v>
      </c>
      <c r="AD13" s="20"/>
      <c r="AE13" s="27">
        <v>4</v>
      </c>
      <c r="AF13" s="26" t="s">
        <v>5</v>
      </c>
      <c r="AG13" s="26"/>
      <c r="AH13" s="27">
        <f>183+10+1+9</f>
        <v>203</v>
      </c>
      <c r="AI13" s="27"/>
      <c r="AJ13" s="27">
        <v>4</v>
      </c>
      <c r="AK13" s="12" t="s">
        <v>26</v>
      </c>
      <c r="AL13" s="12"/>
      <c r="AM13" s="18">
        <f>106+4+29</f>
        <v>139</v>
      </c>
      <c r="AN13" s="13"/>
      <c r="AO13" s="13"/>
    </row>
    <row r="14" spans="1:41" x14ac:dyDescent="0.25">
      <c r="A14" s="18">
        <v>5</v>
      </c>
      <c r="B14" s="155" t="s">
        <v>2</v>
      </c>
      <c r="C14" s="156"/>
      <c r="D14" s="157">
        <f>66+12</f>
        <v>78</v>
      </c>
      <c r="E14" s="18"/>
      <c r="F14" s="27">
        <v>5</v>
      </c>
      <c r="G14" s="12" t="s">
        <v>165</v>
      </c>
      <c r="I14" s="27">
        <f>179+10+12+19+10</f>
        <v>230</v>
      </c>
      <c r="K14" s="27">
        <v>5</v>
      </c>
      <c r="L14" s="155" t="s">
        <v>5</v>
      </c>
      <c r="M14" s="155"/>
      <c r="N14" s="157">
        <f>145+7+14+12+16+12</f>
        <v>206</v>
      </c>
      <c r="O14" s="157"/>
      <c r="P14" s="27">
        <v>5</v>
      </c>
      <c r="Q14" s="26" t="s">
        <v>316</v>
      </c>
      <c r="R14" s="26"/>
      <c r="S14" s="27">
        <f>124+22+21+20</f>
        <v>187</v>
      </c>
      <c r="U14" s="27">
        <v>5</v>
      </c>
      <c r="V14" s="12" t="s">
        <v>60</v>
      </c>
      <c r="W14" s="12"/>
      <c r="X14" s="18">
        <f>108+9+11.5+9+16</f>
        <v>153.5</v>
      </c>
      <c r="Y14" s="27"/>
      <c r="Z14" s="18">
        <v>5</v>
      </c>
      <c r="AA14" s="26" t="s">
        <v>5</v>
      </c>
      <c r="AB14" s="26"/>
      <c r="AC14" s="20">
        <f>186+7+7+11.5+18</f>
        <v>229.5</v>
      </c>
      <c r="AD14" s="20"/>
      <c r="AE14" s="27">
        <v>5</v>
      </c>
      <c r="AF14" s="26" t="s">
        <v>8</v>
      </c>
      <c r="AG14" s="26"/>
      <c r="AH14" s="27">
        <f>127+20+10+20</f>
        <v>177</v>
      </c>
      <c r="AI14" s="27"/>
      <c r="AJ14" s="27">
        <v>5</v>
      </c>
      <c r="AK14" s="12" t="s">
        <v>18</v>
      </c>
      <c r="AL14" s="12"/>
      <c r="AM14" s="18">
        <f>113.5+4.5+3+6</f>
        <v>127</v>
      </c>
      <c r="AN14" s="13"/>
      <c r="AO14" s="13"/>
    </row>
    <row r="15" spans="1:41" x14ac:dyDescent="0.25">
      <c r="A15" s="18">
        <v>6</v>
      </c>
      <c r="B15" s="155" t="s">
        <v>56</v>
      </c>
      <c r="C15" s="156"/>
      <c r="D15" s="157">
        <f>46+8+7.5</f>
        <v>61.5</v>
      </c>
      <c r="E15" s="18"/>
      <c r="F15" s="27">
        <v>6</v>
      </c>
      <c r="G15" s="12" t="s">
        <v>26</v>
      </c>
      <c r="I15" s="27">
        <f>70+8+10.5+14+14+18</f>
        <v>134.5</v>
      </c>
      <c r="K15" s="27">
        <v>6</v>
      </c>
      <c r="L15" s="155" t="s">
        <v>26</v>
      </c>
      <c r="M15" s="155"/>
      <c r="N15" s="157">
        <f>131+12.5+12+4.5+10.5+12.5</f>
        <v>183</v>
      </c>
      <c r="O15" s="157"/>
      <c r="P15" s="27">
        <v>6</v>
      </c>
      <c r="Q15" s="26" t="s">
        <v>165</v>
      </c>
      <c r="R15" s="26"/>
      <c r="S15" s="27">
        <f>80+8+8+16.5+16</f>
        <v>128.5</v>
      </c>
      <c r="U15" s="27">
        <v>6</v>
      </c>
      <c r="V15" s="12" t="s">
        <v>16</v>
      </c>
      <c r="W15" s="12"/>
      <c r="X15" s="18">
        <f>96+8.5+10.5+9.5+20</f>
        <v>144.5</v>
      </c>
      <c r="Y15" s="27"/>
      <c r="Z15" s="27">
        <v>6</v>
      </c>
      <c r="AA15" s="26" t="s">
        <v>16</v>
      </c>
      <c r="AB15" s="26"/>
      <c r="AC15" s="20">
        <f>157+10+12+8+22</f>
        <v>209</v>
      </c>
      <c r="AD15" s="20"/>
      <c r="AE15" s="27">
        <v>6</v>
      </c>
      <c r="AF15" s="26" t="s">
        <v>104</v>
      </c>
      <c r="AG15" s="26"/>
      <c r="AH15" s="27">
        <f>129+6+3.5+3.5+16</f>
        <v>158</v>
      </c>
      <c r="AI15" s="27"/>
      <c r="AJ15" s="27">
        <v>6</v>
      </c>
      <c r="AK15" s="12" t="s">
        <v>14</v>
      </c>
      <c r="AL15" s="12"/>
      <c r="AM15" s="18">
        <f>66+6.5+5</f>
        <v>77.5</v>
      </c>
      <c r="AN15" s="13"/>
      <c r="AO15" s="13"/>
    </row>
    <row r="16" spans="1:41" x14ac:dyDescent="0.25">
      <c r="A16" s="18">
        <v>7</v>
      </c>
      <c r="B16" s="155" t="s">
        <v>203</v>
      </c>
      <c r="C16" s="156"/>
      <c r="D16" s="157">
        <f>44+4+13</f>
        <v>61</v>
      </c>
      <c r="E16" s="18"/>
      <c r="F16" s="27">
        <v>7</v>
      </c>
      <c r="G16" s="12" t="s">
        <v>100</v>
      </c>
      <c r="I16" s="27">
        <f>90+9+10+7+6+6</f>
        <v>128</v>
      </c>
      <c r="K16" s="27">
        <v>7</v>
      </c>
      <c r="L16" s="155" t="s">
        <v>131</v>
      </c>
      <c r="M16" s="155"/>
      <c r="N16" s="157">
        <f>123+4.5+9.5+3+11.5+7</f>
        <v>158.5</v>
      </c>
      <c r="O16" s="157"/>
      <c r="P16" s="27">
        <v>7</v>
      </c>
      <c r="Q16" s="12" t="s">
        <v>805</v>
      </c>
      <c r="R16" s="26"/>
      <c r="S16" s="27">
        <f>52+10+10+15+27</f>
        <v>114</v>
      </c>
      <c r="U16" s="27">
        <v>7</v>
      </c>
      <c r="V16" s="12" t="s">
        <v>203</v>
      </c>
      <c r="W16" s="12"/>
      <c r="X16" s="18">
        <f>106+4.5+4.5+4.5+11</f>
        <v>130.5</v>
      </c>
      <c r="Y16" s="27"/>
      <c r="Z16" s="18">
        <v>7</v>
      </c>
      <c r="AA16" s="26" t="s">
        <v>8</v>
      </c>
      <c r="AB16" s="26"/>
      <c r="AC16" s="20">
        <f>152+10+28</f>
        <v>190</v>
      </c>
      <c r="AD16" s="20"/>
      <c r="AE16" s="27">
        <v>7</v>
      </c>
      <c r="AF16" s="26" t="s">
        <v>111</v>
      </c>
      <c r="AG16" s="26"/>
      <c r="AH16" s="27">
        <f>105+3+10</f>
        <v>118</v>
      </c>
      <c r="AI16" s="27"/>
      <c r="AJ16" s="27">
        <v>7</v>
      </c>
      <c r="AK16" s="12" t="s">
        <v>16</v>
      </c>
      <c r="AL16" s="12"/>
      <c r="AM16" s="18">
        <f>64+4.5+5</f>
        <v>73.5</v>
      </c>
      <c r="AN16" s="13"/>
      <c r="AO16" s="13"/>
    </row>
    <row r="17" spans="1:44" x14ac:dyDescent="0.25">
      <c r="A17" s="18">
        <v>8</v>
      </c>
      <c r="B17" s="155" t="s">
        <v>5</v>
      </c>
      <c r="C17" s="156"/>
      <c r="D17" s="157">
        <f>25+12+14</f>
        <v>51</v>
      </c>
      <c r="E17" s="18"/>
      <c r="F17" s="27">
        <v>8</v>
      </c>
      <c r="G17" s="12" t="s">
        <v>203</v>
      </c>
      <c r="I17" s="27">
        <f>92+7+6+7+7</f>
        <v>119</v>
      </c>
      <c r="K17" s="27">
        <v>8</v>
      </c>
      <c r="L17" s="155" t="s">
        <v>445</v>
      </c>
      <c r="M17" s="155"/>
      <c r="N17" s="157">
        <f>108+4.5+4.5+4.5+4.5+4.5</f>
        <v>130.5</v>
      </c>
      <c r="O17" s="157"/>
      <c r="P17" s="27">
        <v>8</v>
      </c>
      <c r="Q17" s="26" t="s">
        <v>5</v>
      </c>
      <c r="R17" s="26"/>
      <c r="S17" s="27">
        <f>88+2.5+4.5+13</f>
        <v>108</v>
      </c>
      <c r="U17" s="27">
        <v>8</v>
      </c>
      <c r="V17" s="12" t="s">
        <v>165</v>
      </c>
      <c r="W17" s="12"/>
      <c r="X17" s="18">
        <f>98+4+2.5+11</f>
        <v>115.5</v>
      </c>
      <c r="Y17" s="27"/>
      <c r="Z17" s="27">
        <v>8</v>
      </c>
      <c r="AA17" s="26" t="s">
        <v>2</v>
      </c>
      <c r="AB17" s="26"/>
      <c r="AC17" s="20">
        <f>130+9.5+16+12+17.5</f>
        <v>185</v>
      </c>
      <c r="AD17" s="20"/>
      <c r="AE17" s="27">
        <v>8</v>
      </c>
      <c r="AF17" s="26" t="s">
        <v>2</v>
      </c>
      <c r="AG17" s="26"/>
      <c r="AH17" s="27">
        <f>80+3+3+16</f>
        <v>102</v>
      </c>
      <c r="AI17" s="27"/>
      <c r="AJ17" s="27">
        <v>8</v>
      </c>
      <c r="AK17" s="12" t="s">
        <v>28</v>
      </c>
      <c r="AL17" s="12"/>
      <c r="AM17" s="18">
        <v>49.5</v>
      </c>
      <c r="AN17" s="13"/>
      <c r="AO17" s="13"/>
    </row>
    <row r="18" spans="1:44" x14ac:dyDescent="0.25">
      <c r="A18" s="18">
        <v>9</v>
      </c>
      <c r="B18" s="155" t="s">
        <v>329</v>
      </c>
      <c r="C18" s="156"/>
      <c r="D18" s="157">
        <f>36.5+10</f>
        <v>46.5</v>
      </c>
      <c r="E18" s="18"/>
      <c r="F18" s="27">
        <v>9</v>
      </c>
      <c r="G18" s="12" t="s">
        <v>16</v>
      </c>
      <c r="I18" s="27">
        <f>81+9+9+1+6.5+3.5</f>
        <v>110</v>
      </c>
      <c r="K18" s="27">
        <v>9</v>
      </c>
      <c r="L18" s="155" t="s">
        <v>329</v>
      </c>
      <c r="M18" s="155"/>
      <c r="N18" s="157">
        <f>85+10+5+4+4</f>
        <v>108</v>
      </c>
      <c r="O18" s="157"/>
      <c r="P18" s="27">
        <v>9</v>
      </c>
      <c r="Q18" s="26" t="s">
        <v>56</v>
      </c>
      <c r="R18" s="26"/>
      <c r="S18" s="27">
        <f>79+1.5+6+13</f>
        <v>99.5</v>
      </c>
      <c r="U18" s="27">
        <v>9</v>
      </c>
      <c r="V18" s="158" t="s">
        <v>26</v>
      </c>
      <c r="W18" s="158"/>
      <c r="X18" s="18">
        <f>89+5+2.5+3+11</f>
        <v>110.5</v>
      </c>
      <c r="Y18" s="27"/>
      <c r="Z18" s="18">
        <v>9</v>
      </c>
      <c r="AA18" s="26" t="s">
        <v>155</v>
      </c>
      <c r="AB18" s="26"/>
      <c r="AC18" s="20">
        <v>103</v>
      </c>
      <c r="AD18" s="20"/>
      <c r="AE18" s="27">
        <v>9</v>
      </c>
      <c r="AF18" s="26" t="s">
        <v>131</v>
      </c>
      <c r="AG18" s="26"/>
      <c r="AH18" s="27">
        <f>50+4+4+4</f>
        <v>62</v>
      </c>
      <c r="AI18" s="27"/>
      <c r="AJ18" s="27">
        <v>9</v>
      </c>
      <c r="AK18" s="12" t="s">
        <v>72</v>
      </c>
      <c r="AL18" s="12"/>
      <c r="AM18" s="18">
        <f>16+5</f>
        <v>21</v>
      </c>
      <c r="AN18" s="13"/>
      <c r="AO18" s="13"/>
    </row>
    <row r="19" spans="1:44" x14ac:dyDescent="0.25">
      <c r="A19" s="18">
        <v>10</v>
      </c>
      <c r="B19" s="155" t="s">
        <v>131</v>
      </c>
      <c r="C19" s="156"/>
      <c r="D19" s="157">
        <f>36+4.5+4.5</f>
        <v>45</v>
      </c>
      <c r="E19" s="18"/>
      <c r="F19" s="27">
        <v>10</v>
      </c>
      <c r="G19" s="12" t="s">
        <v>479</v>
      </c>
      <c r="I19" s="27">
        <f>45+44</f>
        <v>89</v>
      </c>
      <c r="K19" s="27">
        <v>10</v>
      </c>
      <c r="L19" s="155" t="s">
        <v>100</v>
      </c>
      <c r="M19" s="155"/>
      <c r="N19" s="157">
        <f>75.5+3+2.5+3+9.5+9.5</f>
        <v>103</v>
      </c>
      <c r="O19" s="157"/>
      <c r="P19" s="27">
        <v>10</v>
      </c>
      <c r="Q19" s="26" t="s">
        <v>60</v>
      </c>
      <c r="R19" s="26"/>
      <c r="S19" s="27">
        <f>63+3+4.5+7</f>
        <v>77.5</v>
      </c>
      <c r="U19" s="27">
        <v>10</v>
      </c>
      <c r="V19" s="12" t="s">
        <v>155</v>
      </c>
      <c r="W19" s="12"/>
      <c r="X19" s="18">
        <f>18+19+38.5</f>
        <v>75.5</v>
      </c>
      <c r="Y19" s="27"/>
      <c r="Z19" s="27">
        <v>10</v>
      </c>
      <c r="AA19" s="26" t="s">
        <v>56</v>
      </c>
      <c r="AB19" s="26"/>
      <c r="AC19" s="20">
        <f>65+9</f>
        <v>74</v>
      </c>
      <c r="AD19" s="20"/>
      <c r="AE19" s="27">
        <v>10</v>
      </c>
      <c r="AF19" s="26" t="s">
        <v>56</v>
      </c>
      <c r="AG19" s="26"/>
      <c r="AH19" s="27">
        <f>40+18+2</f>
        <v>60</v>
      </c>
      <c r="AI19" s="27"/>
      <c r="AJ19" s="27">
        <v>10</v>
      </c>
      <c r="AK19" s="12" t="s">
        <v>56</v>
      </c>
      <c r="AL19" s="12"/>
      <c r="AM19" s="18">
        <f>14+4.5</f>
        <v>18.5</v>
      </c>
      <c r="AN19" s="13"/>
      <c r="AO19" s="13"/>
    </row>
    <row r="20" spans="1:44" x14ac:dyDescent="0.25">
      <c r="A20" s="18">
        <v>11</v>
      </c>
      <c r="B20" s="155" t="s">
        <v>26</v>
      </c>
      <c r="C20" s="156"/>
      <c r="D20" s="157">
        <f>26+1.5+10</f>
        <v>37.5</v>
      </c>
      <c r="E20" s="18"/>
      <c r="F20" s="27">
        <v>11</v>
      </c>
      <c r="G20" s="12" t="s">
        <v>28</v>
      </c>
      <c r="I20" s="27">
        <f>20+7.5+3+18+1.5</f>
        <v>50</v>
      </c>
      <c r="K20" s="27">
        <v>11</v>
      </c>
      <c r="L20" s="155" t="s">
        <v>203</v>
      </c>
      <c r="M20" s="155"/>
      <c r="N20" s="157">
        <f>75+3+1.5+3+2.5</f>
        <v>85</v>
      </c>
      <c r="O20" s="157"/>
      <c r="P20" s="27">
        <v>11</v>
      </c>
      <c r="Q20" s="26" t="s">
        <v>28</v>
      </c>
      <c r="R20" s="26"/>
      <c r="S20" s="27">
        <f>53+14.5+10</f>
        <v>77.5</v>
      </c>
      <c r="U20" s="27">
        <v>11</v>
      </c>
      <c r="V20" s="12" t="s">
        <v>316</v>
      </c>
      <c r="W20" s="12"/>
      <c r="X20" s="18">
        <f>26+3+7.5+8</f>
        <v>44.5</v>
      </c>
      <c r="Y20" s="27"/>
      <c r="Z20" s="18">
        <v>11</v>
      </c>
      <c r="AA20" s="26" t="s">
        <v>18</v>
      </c>
      <c r="AB20" s="26"/>
      <c r="AC20" s="20">
        <f>34+2+4.5</f>
        <v>40.5</v>
      </c>
      <c r="AD20" s="20"/>
      <c r="AE20" s="27">
        <v>11</v>
      </c>
      <c r="AF20" s="26" t="s">
        <v>14</v>
      </c>
      <c r="AG20" s="26"/>
      <c r="AH20" s="27">
        <f>44+2+8</f>
        <v>54</v>
      </c>
      <c r="AI20" s="27"/>
      <c r="AJ20" s="27">
        <v>11</v>
      </c>
      <c r="AK20" s="12" t="s">
        <v>60</v>
      </c>
      <c r="AL20" s="12"/>
      <c r="AM20" s="18">
        <v>13</v>
      </c>
      <c r="AN20" s="13"/>
      <c r="AO20" s="13"/>
    </row>
    <row r="21" spans="1:44" x14ac:dyDescent="0.25">
      <c r="A21" s="18">
        <v>12</v>
      </c>
      <c r="B21" s="155" t="s">
        <v>547</v>
      </c>
      <c r="C21" s="156"/>
      <c r="D21" s="157">
        <f>5+8+8</f>
        <v>21</v>
      </c>
      <c r="E21" s="18"/>
      <c r="F21" s="27">
        <v>12</v>
      </c>
      <c r="G21" s="12" t="s">
        <v>155</v>
      </c>
      <c r="I21" s="27">
        <v>40</v>
      </c>
      <c r="K21" s="27">
        <v>12</v>
      </c>
      <c r="L21" s="155" t="s">
        <v>479</v>
      </c>
      <c r="M21" s="155"/>
      <c r="N21" s="157">
        <f>54+26</f>
        <v>80</v>
      </c>
      <c r="O21" s="157"/>
      <c r="P21" s="27">
        <v>12</v>
      </c>
      <c r="Q21" s="26" t="s">
        <v>329</v>
      </c>
      <c r="R21" s="26"/>
      <c r="S21" s="27">
        <f>56+3+7</f>
        <v>66</v>
      </c>
      <c r="U21" s="27">
        <v>12</v>
      </c>
      <c r="V21" s="12" t="s">
        <v>8</v>
      </c>
      <c r="W21" s="12"/>
      <c r="X21" s="18">
        <f>9+10+8+16</f>
        <v>43</v>
      </c>
      <c r="Y21" s="27"/>
      <c r="Z21" s="27">
        <v>12</v>
      </c>
      <c r="AA21" s="26" t="s">
        <v>131</v>
      </c>
      <c r="AB21" s="26"/>
      <c r="AC21" s="20">
        <f>15+3.5+2</f>
        <v>20.5</v>
      </c>
      <c r="AD21" s="20"/>
      <c r="AE21" s="27">
        <v>12</v>
      </c>
      <c r="AF21" s="26" t="s">
        <v>72</v>
      </c>
      <c r="AG21" s="26"/>
      <c r="AH21" s="27">
        <f>42+8</f>
        <v>50</v>
      </c>
      <c r="AI21" s="27"/>
      <c r="AJ21" s="27">
        <v>12</v>
      </c>
      <c r="AK21" s="26" t="s">
        <v>111</v>
      </c>
      <c r="AL21" s="12"/>
      <c r="AM21" s="18">
        <v>8</v>
      </c>
      <c r="AN21" s="17"/>
      <c r="AO21" s="13"/>
    </row>
    <row r="22" spans="1:44" x14ac:dyDescent="0.25">
      <c r="A22" s="18">
        <v>13</v>
      </c>
      <c r="B22" s="155" t="s">
        <v>100</v>
      </c>
      <c r="C22" s="156"/>
      <c r="D22" s="157">
        <f>2+6.5+8</f>
        <v>16.5</v>
      </c>
      <c r="E22" s="18"/>
      <c r="F22" s="27">
        <v>13</v>
      </c>
      <c r="G22" s="12" t="s">
        <v>329</v>
      </c>
      <c r="I22" s="27">
        <f>12+3</f>
        <v>15</v>
      </c>
      <c r="K22" s="27">
        <v>13</v>
      </c>
      <c r="L22" s="155" t="s">
        <v>155</v>
      </c>
      <c r="M22" s="155"/>
      <c r="N22" s="157">
        <f>31+12</f>
        <v>43</v>
      </c>
      <c r="O22" s="157"/>
      <c r="P22" s="27">
        <v>13</v>
      </c>
      <c r="Q22" s="26" t="s">
        <v>155</v>
      </c>
      <c r="R22" s="26"/>
      <c r="S22" s="27">
        <f>60+2</f>
        <v>62</v>
      </c>
      <c r="U22" s="27">
        <v>13</v>
      </c>
      <c r="V22" s="12" t="s">
        <v>329</v>
      </c>
      <c r="W22" s="12"/>
      <c r="X22" s="18">
        <f>7+6.5+2.5</f>
        <v>16</v>
      </c>
      <c r="Y22" s="27"/>
      <c r="Z22" s="18">
        <v>13</v>
      </c>
      <c r="AA22" s="26" t="s">
        <v>28</v>
      </c>
      <c r="AB22" s="26"/>
      <c r="AC22" s="20">
        <f>15+2</f>
        <v>17</v>
      </c>
      <c r="AD22" s="20"/>
      <c r="AE22" s="27">
        <v>13</v>
      </c>
      <c r="AF22" s="26" t="s">
        <v>28</v>
      </c>
      <c r="AG22" s="26"/>
      <c r="AH22" s="27">
        <v>37</v>
      </c>
      <c r="AI22" s="27"/>
      <c r="AJ22" s="27">
        <v>13</v>
      </c>
      <c r="AK22" s="12" t="s">
        <v>806</v>
      </c>
      <c r="AL22" s="12"/>
      <c r="AM22" s="18">
        <f>3.5+1</f>
        <v>4.5</v>
      </c>
      <c r="AN22" s="13"/>
    </row>
    <row r="23" spans="1:44" x14ac:dyDescent="0.25">
      <c r="A23" s="18">
        <v>14</v>
      </c>
      <c r="B23" s="155" t="s">
        <v>183</v>
      </c>
      <c r="C23" s="156"/>
      <c r="D23" s="157">
        <v>10</v>
      </c>
      <c r="E23" s="18"/>
      <c r="F23" s="27">
        <v>14</v>
      </c>
      <c r="G23" s="12" t="s">
        <v>183</v>
      </c>
      <c r="I23" s="27">
        <f>8+4.5</f>
        <v>12.5</v>
      </c>
      <c r="K23" s="27">
        <v>14</v>
      </c>
      <c r="L23" s="155" t="s">
        <v>28</v>
      </c>
      <c r="M23" s="155"/>
      <c r="N23" s="157">
        <f>22+10+7+3.5</f>
        <v>42.5</v>
      </c>
      <c r="O23" s="157"/>
      <c r="P23" s="27">
        <v>14</v>
      </c>
      <c r="Q23" s="26" t="s">
        <v>8</v>
      </c>
      <c r="R23" s="26"/>
      <c r="S23" s="27">
        <f>17+3.5</f>
        <v>20.5</v>
      </c>
      <c r="U23" s="27">
        <v>14</v>
      </c>
      <c r="V23" s="12" t="s">
        <v>176</v>
      </c>
      <c r="W23" s="12"/>
      <c r="X23" s="18">
        <v>9</v>
      </c>
      <c r="Y23" s="27"/>
      <c r="Z23" s="27">
        <v>14</v>
      </c>
      <c r="AA23" s="26" t="s">
        <v>72</v>
      </c>
      <c r="AB23" s="26"/>
      <c r="AC23" s="20">
        <v>6</v>
      </c>
      <c r="AD23" s="20"/>
      <c r="AE23" s="27">
        <v>14</v>
      </c>
      <c r="AF23" s="26" t="s">
        <v>155</v>
      </c>
      <c r="AG23" s="26"/>
      <c r="AH23" s="27">
        <f>17+7.5</f>
        <v>24.5</v>
      </c>
      <c r="AI23" s="27"/>
      <c r="AJ23" s="27">
        <v>14</v>
      </c>
      <c r="AK23" s="12" t="s">
        <v>805</v>
      </c>
      <c r="AL23" s="12"/>
      <c r="AM23" s="18">
        <v>3</v>
      </c>
      <c r="AN23" s="13"/>
    </row>
    <row r="24" spans="1:44" x14ac:dyDescent="0.25">
      <c r="A24" s="18">
        <v>15</v>
      </c>
      <c r="B24" s="155" t="s">
        <v>16</v>
      </c>
      <c r="C24" s="156"/>
      <c r="D24" s="157">
        <f>8+2</f>
        <v>10</v>
      </c>
      <c r="E24" s="18"/>
      <c r="F24" s="27">
        <v>15</v>
      </c>
      <c r="G24" s="12" t="s">
        <v>56</v>
      </c>
      <c r="I24" s="27">
        <f>4+6.5+2</f>
        <v>12.5</v>
      </c>
      <c r="K24" s="27">
        <v>15</v>
      </c>
      <c r="L24" s="155" t="s">
        <v>16</v>
      </c>
      <c r="M24" s="155"/>
      <c r="N24" s="157">
        <f>13+6+5+4.5+0.5+5.5</f>
        <v>34.5</v>
      </c>
      <c r="O24" s="157"/>
      <c r="P24" s="27">
        <v>15</v>
      </c>
      <c r="Q24" s="26" t="s">
        <v>183</v>
      </c>
      <c r="R24" s="26"/>
      <c r="S24" s="27">
        <v>0</v>
      </c>
      <c r="U24" s="27">
        <v>15</v>
      </c>
      <c r="V24" s="12" t="s">
        <v>28</v>
      </c>
      <c r="W24" s="12"/>
      <c r="X24" s="18">
        <f>7+1.5</f>
        <v>8.5</v>
      </c>
      <c r="Y24" s="27"/>
      <c r="Z24" s="18">
        <v>15</v>
      </c>
      <c r="AA24" s="26" t="s">
        <v>14</v>
      </c>
      <c r="AB24" s="26"/>
      <c r="AC24" s="20">
        <f>5+2</f>
        <v>7</v>
      </c>
      <c r="AD24" s="20"/>
      <c r="AE24" s="27">
        <v>15</v>
      </c>
      <c r="AF24" s="26" t="s">
        <v>60</v>
      </c>
      <c r="AG24" s="26"/>
      <c r="AH24" s="27">
        <v>10</v>
      </c>
      <c r="AI24" s="27"/>
      <c r="AJ24" s="27"/>
      <c r="AK24" s="13"/>
      <c r="AL24" s="13"/>
      <c r="AM24" s="159">
        <f>SUM(AM10:AM23)</f>
        <v>2201</v>
      </c>
      <c r="AN24" s="13"/>
    </row>
    <row r="25" spans="1:44" x14ac:dyDescent="0.25">
      <c r="D25" s="159">
        <f>SUM(D10:D24)</f>
        <v>860</v>
      </c>
      <c r="F25" s="27">
        <v>16</v>
      </c>
      <c r="G25" s="12" t="s">
        <v>14</v>
      </c>
      <c r="I25" s="27">
        <f>2+2.5</f>
        <v>4.5</v>
      </c>
      <c r="K25" s="27">
        <v>16</v>
      </c>
      <c r="L25" s="155" t="s">
        <v>56</v>
      </c>
      <c r="M25" s="155"/>
      <c r="N25" s="157">
        <f>14+4+9+7.5</f>
        <v>34.5</v>
      </c>
      <c r="O25" s="157"/>
      <c r="P25" s="27">
        <v>16</v>
      </c>
      <c r="Q25" s="26" t="s">
        <v>176</v>
      </c>
      <c r="R25" s="26"/>
      <c r="S25" s="27">
        <v>0</v>
      </c>
      <c r="U25" s="27">
        <v>16</v>
      </c>
      <c r="V25" s="158" t="s">
        <v>131</v>
      </c>
      <c r="W25" s="158"/>
      <c r="X25" s="18">
        <f>5+2</f>
        <v>7</v>
      </c>
      <c r="Y25" s="27"/>
      <c r="Z25" s="27">
        <v>16</v>
      </c>
      <c r="AA25" s="26" t="s">
        <v>183</v>
      </c>
      <c r="AB25" s="26"/>
      <c r="AC25" s="20">
        <v>3</v>
      </c>
      <c r="AD25" s="20"/>
      <c r="AE25" s="27">
        <v>16</v>
      </c>
      <c r="AF25" s="26" t="s">
        <v>165</v>
      </c>
      <c r="AG25" s="26"/>
      <c r="AH25" s="27">
        <f>4+2.5</f>
        <v>6.5</v>
      </c>
      <c r="AI25" s="27"/>
      <c r="AJ25" s="27"/>
      <c r="AK25" s="13"/>
      <c r="AL25" s="18"/>
      <c r="AM25" s="17"/>
      <c r="AN25" s="17"/>
      <c r="AO25" s="13"/>
    </row>
    <row r="26" spans="1:44" x14ac:dyDescent="0.25">
      <c r="D26" s="159"/>
      <c r="F26" s="27">
        <v>17</v>
      </c>
      <c r="G26" s="12" t="s">
        <v>176</v>
      </c>
      <c r="I26" s="27">
        <v>1.5</v>
      </c>
      <c r="K26" s="27">
        <v>17</v>
      </c>
      <c r="L26" s="155" t="s">
        <v>475</v>
      </c>
      <c r="M26" s="155"/>
      <c r="N26" s="157">
        <f>15+2.5</f>
        <v>17.5</v>
      </c>
      <c r="O26" s="157"/>
      <c r="R26"/>
      <c r="S26" s="160">
        <f>SUM(S10:S25)</f>
        <v>2335</v>
      </c>
      <c r="T26" s="160"/>
      <c r="U26" s="27">
        <v>17</v>
      </c>
      <c r="V26" s="158" t="s">
        <v>208</v>
      </c>
      <c r="W26" s="158"/>
      <c r="X26" s="18">
        <v>6</v>
      </c>
      <c r="Y26" s="27"/>
      <c r="Z26" s="18">
        <v>17</v>
      </c>
      <c r="AA26" s="26" t="s">
        <v>279</v>
      </c>
      <c r="AB26" s="26"/>
      <c r="AC26" s="20">
        <v>0</v>
      </c>
      <c r="AD26" s="20"/>
      <c r="AE26" s="27">
        <v>17</v>
      </c>
      <c r="AF26" s="26" t="s">
        <v>176</v>
      </c>
      <c r="AG26" s="26"/>
      <c r="AH26" s="27">
        <v>2</v>
      </c>
      <c r="AI26" s="27"/>
      <c r="AJ26" s="27"/>
      <c r="AK26" s="27"/>
      <c r="AL26" s="27"/>
      <c r="AM26" s="27"/>
      <c r="AN26" s="17"/>
      <c r="AO26" s="13"/>
    </row>
    <row r="27" spans="1:44" x14ac:dyDescent="0.25">
      <c r="B27" s="18"/>
      <c r="C27" s="18"/>
      <c r="D27" s="18"/>
      <c r="F27" s="27">
        <v>18</v>
      </c>
      <c r="G27" s="12" t="s">
        <v>547</v>
      </c>
      <c r="I27" s="27">
        <v>0</v>
      </c>
      <c r="K27" s="27">
        <v>18</v>
      </c>
      <c r="L27" s="155" t="s">
        <v>8</v>
      </c>
      <c r="M27" s="155"/>
      <c r="N27" s="157">
        <v>10</v>
      </c>
      <c r="O27" s="157"/>
      <c r="U27" s="27">
        <v>18</v>
      </c>
      <c r="V27" s="12" t="s">
        <v>183</v>
      </c>
      <c r="W27" s="12"/>
      <c r="X27" s="18">
        <v>1</v>
      </c>
      <c r="Y27" s="27"/>
      <c r="Z27" s="27">
        <v>18</v>
      </c>
      <c r="AA27" s="26" t="s">
        <v>176</v>
      </c>
      <c r="AB27" s="26"/>
      <c r="AC27" s="20">
        <v>0</v>
      </c>
      <c r="AD27" s="20"/>
      <c r="AE27" s="27">
        <v>18</v>
      </c>
      <c r="AF27" s="26" t="s">
        <v>198</v>
      </c>
      <c r="AG27" s="26"/>
      <c r="AH27" s="27">
        <v>0</v>
      </c>
      <c r="AI27" s="27"/>
      <c r="AJ27" s="27"/>
      <c r="AK27" s="27"/>
      <c r="AL27" s="27"/>
      <c r="AM27" s="27"/>
      <c r="AN27" s="17"/>
      <c r="AO27" s="13"/>
    </row>
    <row r="28" spans="1:44" x14ac:dyDescent="0.25">
      <c r="B28" s="18"/>
      <c r="C28" s="18"/>
      <c r="D28" s="18"/>
      <c r="H28"/>
      <c r="I28" s="160">
        <f>SUM(I10:I27)</f>
        <v>2412</v>
      </c>
      <c r="J28"/>
      <c r="K28" s="27">
        <v>19</v>
      </c>
      <c r="L28" s="155" t="s">
        <v>183</v>
      </c>
      <c r="M28" s="155"/>
      <c r="N28" s="157">
        <v>3</v>
      </c>
      <c r="O28" s="157"/>
      <c r="Q28" s="27"/>
      <c r="V28"/>
      <c r="W28"/>
      <c r="X28" s="160">
        <f>SUM(X10:X27)</f>
        <v>2254</v>
      </c>
      <c r="Y28" s="160"/>
      <c r="Z28"/>
      <c r="AA28" s="19"/>
      <c r="AB28" s="19"/>
      <c r="AC28" s="161">
        <f>SUM(AC10:AC27)</f>
        <v>2498.5</v>
      </c>
      <c r="AD28" s="161"/>
      <c r="AE28" s="27">
        <v>19</v>
      </c>
      <c r="AF28" s="26" t="s">
        <v>183</v>
      </c>
      <c r="AG28" s="26"/>
      <c r="AH28" s="27">
        <v>0</v>
      </c>
      <c r="AI28" s="27"/>
      <c r="AJ28" s="27"/>
      <c r="AK28" s="27"/>
      <c r="AL28" s="27"/>
      <c r="AM28" s="27"/>
      <c r="AN28" s="17"/>
      <c r="AO28" s="13"/>
    </row>
    <row r="29" spans="1:44" x14ac:dyDescent="0.25">
      <c r="B29" s="18"/>
      <c r="C29" s="18"/>
      <c r="D29" s="18"/>
      <c r="H29"/>
      <c r="I29"/>
      <c r="J29"/>
      <c r="K29" s="27">
        <v>20</v>
      </c>
      <c r="L29" s="155" t="s">
        <v>14</v>
      </c>
      <c r="M29" s="155"/>
      <c r="N29" s="157">
        <v>3</v>
      </c>
      <c r="O29" s="157"/>
      <c r="Q29" s="27"/>
      <c r="V29"/>
      <c r="W29"/>
      <c r="AC29" s="27"/>
      <c r="AF29"/>
      <c r="AG29"/>
      <c r="AH29" s="160">
        <f>SUM(AH10:AH28)</f>
        <v>2613</v>
      </c>
      <c r="AI29" s="160"/>
      <c r="AJ29" s="27"/>
      <c r="AK29" s="27"/>
      <c r="AL29" s="27"/>
      <c r="AM29" s="27"/>
      <c r="AN29" s="17"/>
      <c r="AO29" s="13"/>
    </row>
    <row r="30" spans="1:44" x14ac:dyDescent="0.25">
      <c r="B30" s="18"/>
      <c r="C30" s="18"/>
      <c r="D30" s="18"/>
      <c r="G30" s="27"/>
      <c r="H30" s="27"/>
      <c r="J30"/>
      <c r="K30" s="27">
        <v>21</v>
      </c>
      <c r="L30" s="155" t="s">
        <v>547</v>
      </c>
      <c r="M30" s="155"/>
      <c r="N30" s="157">
        <v>2</v>
      </c>
      <c r="O30" s="157"/>
      <c r="Q30" s="27"/>
      <c r="T30" s="162"/>
      <c r="V30"/>
      <c r="W30"/>
      <c r="Y30" s="163"/>
      <c r="AC30" s="27"/>
      <c r="AE30"/>
      <c r="AG30" s="27"/>
      <c r="AH30" s="27"/>
      <c r="AI30" s="27"/>
      <c r="AJ30" s="27"/>
      <c r="AK30" s="27"/>
      <c r="AL30" s="27"/>
      <c r="AM30" s="27"/>
      <c r="AN30" s="17"/>
      <c r="AO30" s="13"/>
    </row>
    <row r="31" spans="1:44" x14ac:dyDescent="0.25">
      <c r="B31" s="18"/>
      <c r="C31" s="18"/>
      <c r="D31" s="18"/>
      <c r="G31" s="27"/>
      <c r="H31" s="27"/>
      <c r="J31"/>
      <c r="K31" s="27">
        <v>22</v>
      </c>
      <c r="L31" s="155" t="s">
        <v>176</v>
      </c>
      <c r="M31" s="155"/>
      <c r="N31" s="157">
        <v>0</v>
      </c>
      <c r="O31" s="157"/>
      <c r="Q31" s="27"/>
      <c r="T31" s="164"/>
      <c r="V31"/>
      <c r="W31"/>
      <c r="Y31" s="164"/>
      <c r="AC31" s="27"/>
      <c r="AE31"/>
      <c r="AG31" s="27"/>
      <c r="AH31" s="27"/>
      <c r="AI31" s="163"/>
      <c r="AJ31" s="27"/>
      <c r="AK31" s="27"/>
      <c r="AL31" s="27"/>
      <c r="AM31" s="27"/>
      <c r="AN31" s="17"/>
      <c r="AO31" s="13"/>
    </row>
    <row r="32" spans="1:44" x14ac:dyDescent="0.25">
      <c r="B32" s="18"/>
      <c r="C32" s="18"/>
      <c r="D32" s="18"/>
      <c r="G32" s="27"/>
      <c r="H32" s="27"/>
      <c r="J32"/>
      <c r="M32"/>
      <c r="N32" s="160">
        <f>SUM(N10:N31)</f>
        <v>2404.5</v>
      </c>
      <c r="Q32" s="27"/>
      <c r="T32" s="164"/>
      <c r="V32"/>
      <c r="W32"/>
      <c r="Y32" s="162"/>
      <c r="AC32" s="27"/>
      <c r="AE32"/>
      <c r="AG32" s="27"/>
      <c r="AH32" s="27"/>
      <c r="AI32" s="164"/>
      <c r="AJ32" s="27"/>
      <c r="AK32" s="27"/>
      <c r="AL32" s="27"/>
      <c r="AM32" s="27"/>
      <c r="AN32" s="27"/>
      <c r="AO32" s="13"/>
      <c r="AP32" s="18"/>
      <c r="AQ32" s="17"/>
      <c r="AR32" s="13"/>
    </row>
    <row r="33" spans="2:45" x14ac:dyDescent="0.25">
      <c r="B33" s="18"/>
      <c r="C33" s="18"/>
      <c r="D33" s="18"/>
      <c r="G33" s="27"/>
      <c r="H33" s="27"/>
      <c r="J33"/>
      <c r="Q33" s="27"/>
      <c r="T33" s="164"/>
      <c r="V33"/>
      <c r="W33"/>
      <c r="Y33" s="164"/>
      <c r="AC33" s="27"/>
      <c r="AE33"/>
      <c r="AG33" s="27"/>
      <c r="AH33" s="27"/>
      <c r="AI33" s="162"/>
      <c r="AJ33" s="27"/>
      <c r="AK33" s="27"/>
      <c r="AL33" s="27"/>
      <c r="AM33" s="27"/>
      <c r="AN33" s="27"/>
      <c r="AO33" s="27"/>
      <c r="AP33" s="13"/>
      <c r="AQ33" s="18"/>
      <c r="AR33" s="17"/>
      <c r="AS33" s="13"/>
    </row>
    <row r="34" spans="2:45" x14ac:dyDescent="0.25">
      <c r="B34" s="18"/>
      <c r="C34" s="18"/>
      <c r="D34" s="18"/>
      <c r="G34" s="27"/>
      <c r="H34" s="27"/>
      <c r="J34"/>
      <c r="Q34" s="27"/>
      <c r="T34" s="164"/>
      <c r="V34"/>
      <c r="W34"/>
      <c r="Y34" s="164"/>
      <c r="AC34" s="27"/>
      <c r="AE34"/>
      <c r="AG34" s="27"/>
      <c r="AH34" s="27"/>
      <c r="AI34" s="164"/>
      <c r="AJ34" s="27"/>
      <c r="AK34" s="27"/>
      <c r="AL34" s="27"/>
      <c r="AM34" s="27"/>
      <c r="AN34" s="27"/>
      <c r="AO34" s="27"/>
      <c r="AP34" s="13"/>
      <c r="AQ34" s="18"/>
      <c r="AR34" s="17"/>
      <c r="AS34" s="13"/>
    </row>
    <row r="35" spans="2:45" x14ac:dyDescent="0.25">
      <c r="B35" s="18"/>
      <c r="C35" s="18"/>
      <c r="D35" s="18"/>
      <c r="G35" s="27"/>
      <c r="H35" s="27"/>
      <c r="J35"/>
      <c r="Q35" s="27"/>
      <c r="T35" s="164"/>
      <c r="V35"/>
      <c r="W35"/>
      <c r="Y35" s="164"/>
      <c r="AC35" s="27"/>
      <c r="AE35"/>
      <c r="AG35" s="27"/>
      <c r="AH35" s="27"/>
      <c r="AI35" s="164"/>
      <c r="AJ35" s="27"/>
      <c r="AK35" s="27"/>
      <c r="AL35" s="27"/>
      <c r="AM35" s="27"/>
      <c r="AN35" s="27"/>
      <c r="AO35" s="27"/>
      <c r="AP35" s="13"/>
      <c r="AQ35" s="18"/>
      <c r="AR35" s="17"/>
      <c r="AS35" s="13"/>
    </row>
    <row r="36" spans="2:45" x14ac:dyDescent="0.25">
      <c r="B36" s="18"/>
      <c r="C36" s="18"/>
      <c r="D36" s="18"/>
      <c r="G36" s="27"/>
      <c r="H36" s="27"/>
      <c r="J36"/>
      <c r="Q36" s="27"/>
      <c r="T36" s="164"/>
      <c r="V36"/>
      <c r="W36"/>
      <c r="Y36" s="164"/>
      <c r="AC36" s="27"/>
      <c r="AE36"/>
      <c r="AG36" s="27"/>
      <c r="AH36" s="27"/>
      <c r="AI36" s="27"/>
      <c r="AJ36" s="27"/>
      <c r="AK36" s="27"/>
      <c r="AL36" s="27"/>
      <c r="AM36" s="27"/>
      <c r="AN36" s="13"/>
      <c r="AO36" s="18"/>
      <c r="AP36" s="17"/>
      <c r="AQ36" s="13"/>
    </row>
    <row r="37" spans="2:45" x14ac:dyDescent="0.25">
      <c r="B37" s="18"/>
      <c r="C37" s="18"/>
      <c r="D37" s="18"/>
      <c r="G37" s="27"/>
      <c r="H37" s="27"/>
      <c r="J37"/>
      <c r="Q37" s="27"/>
      <c r="T37" s="164"/>
      <c r="V37"/>
      <c r="W37"/>
      <c r="Y37" s="164"/>
      <c r="AC37" s="27"/>
      <c r="AE37"/>
      <c r="AG37" s="27"/>
      <c r="AH37" s="27"/>
      <c r="AI37" s="27"/>
      <c r="AJ37" s="27"/>
      <c r="AK37" s="27"/>
      <c r="AL37" s="27"/>
      <c r="AM37" s="27"/>
      <c r="AN37" s="13"/>
      <c r="AO37" s="18"/>
      <c r="AP37" s="17"/>
      <c r="AQ37" s="13"/>
    </row>
    <row r="38" spans="2:45" x14ac:dyDescent="0.25">
      <c r="B38" s="18"/>
      <c r="C38" s="18"/>
      <c r="D38" s="18"/>
      <c r="G38" s="27"/>
      <c r="H38" s="27"/>
      <c r="J38"/>
      <c r="Q38" s="27"/>
      <c r="T38" s="164"/>
      <c r="V38"/>
      <c r="W38"/>
      <c r="Y38" s="164"/>
      <c r="AC38" s="27"/>
      <c r="AE38"/>
      <c r="AG38" s="27"/>
      <c r="AH38" s="27"/>
      <c r="AI38" s="27"/>
      <c r="AJ38" s="27"/>
      <c r="AK38" s="27"/>
      <c r="AL38" s="27"/>
      <c r="AM38" s="27"/>
      <c r="AN38" s="13"/>
      <c r="AO38" s="18"/>
      <c r="AP38" s="17"/>
      <c r="AQ38" s="13"/>
    </row>
    <row r="39" spans="2:45" x14ac:dyDescent="0.25">
      <c r="B39" s="18"/>
      <c r="C39" s="18"/>
      <c r="D39" s="18"/>
      <c r="G39" s="27"/>
      <c r="H39" s="27"/>
      <c r="J39"/>
      <c r="Q39" s="27"/>
      <c r="T39" s="164"/>
      <c r="V39"/>
      <c r="W39"/>
      <c r="Y39" s="164"/>
      <c r="AC39" s="27"/>
      <c r="AE39"/>
      <c r="AG39" s="27"/>
      <c r="AH39" s="27"/>
      <c r="AI39" s="27"/>
      <c r="AJ39"/>
      <c r="AK39" s="27"/>
      <c r="AL39" s="27"/>
      <c r="AM39" s="27"/>
      <c r="AN39" s="13"/>
      <c r="AO39" s="18"/>
      <c r="AP39" s="17"/>
      <c r="AQ39" s="13"/>
    </row>
    <row r="40" spans="2:45" x14ac:dyDescent="0.25">
      <c r="B40" s="18"/>
      <c r="C40" s="18"/>
      <c r="D40" s="18"/>
      <c r="G40" s="27"/>
      <c r="H40" s="27"/>
      <c r="J40"/>
      <c r="Q40" s="27"/>
      <c r="T40" s="164"/>
      <c r="V40"/>
      <c r="W40"/>
      <c r="Y40" s="164"/>
      <c r="AC40" s="27"/>
      <c r="AE40"/>
      <c r="AG40" s="27"/>
      <c r="AH40" s="27"/>
      <c r="AI40" s="27"/>
      <c r="AJ40"/>
      <c r="AK40" s="27"/>
      <c r="AL40" s="27"/>
      <c r="AM40" s="27"/>
      <c r="AN40" s="13"/>
      <c r="AO40" s="18"/>
      <c r="AP40" s="17"/>
      <c r="AQ40" s="13"/>
    </row>
    <row r="41" spans="2:45" x14ac:dyDescent="0.25">
      <c r="B41" s="18"/>
      <c r="C41" s="18"/>
      <c r="D41" s="18"/>
      <c r="G41" s="27"/>
      <c r="H41" s="27"/>
      <c r="J41"/>
      <c r="Q41" s="27"/>
      <c r="T41" s="164"/>
      <c r="V41"/>
      <c r="W41"/>
      <c r="Y41" s="164"/>
      <c r="AC41" s="27"/>
      <c r="AE41"/>
      <c r="AG41" s="27"/>
      <c r="AH41" s="27"/>
      <c r="AI41" s="27"/>
      <c r="AJ41"/>
      <c r="AK41" s="27"/>
      <c r="AL41" s="27"/>
      <c r="AM41" s="27"/>
      <c r="AN41" s="13"/>
      <c r="AO41" s="18"/>
      <c r="AP41" s="17"/>
      <c r="AQ41" s="13"/>
    </row>
    <row r="42" spans="2:45" x14ac:dyDescent="0.25">
      <c r="B42" s="18"/>
      <c r="C42" s="18"/>
      <c r="D42" s="18"/>
      <c r="G42" s="27"/>
      <c r="H42" s="27"/>
      <c r="J42"/>
      <c r="Q42" s="27"/>
      <c r="T42" s="164"/>
      <c r="V42"/>
      <c r="W42"/>
      <c r="Y42" s="164"/>
      <c r="AC42" s="27"/>
      <c r="AE42"/>
      <c r="AG42" s="27"/>
      <c r="AH42" s="27"/>
      <c r="AI42" s="27"/>
      <c r="AJ42"/>
      <c r="AK42" s="27"/>
      <c r="AL42" s="27"/>
      <c r="AM42" s="27"/>
      <c r="AN42" s="13"/>
      <c r="AO42" s="18"/>
      <c r="AP42" s="17"/>
      <c r="AQ42" s="13"/>
    </row>
    <row r="43" spans="2:45" x14ac:dyDescent="0.25">
      <c r="B43" s="18"/>
      <c r="C43" s="18"/>
      <c r="D43" s="18"/>
      <c r="G43" s="27"/>
      <c r="H43" s="27"/>
      <c r="J43"/>
      <c r="Q43" s="27"/>
      <c r="T43" s="164"/>
      <c r="V43"/>
      <c r="W43"/>
      <c r="Y43" s="164"/>
      <c r="AC43" s="27"/>
      <c r="AE43"/>
      <c r="AG43" s="27"/>
      <c r="AH43" s="27"/>
      <c r="AI43" s="27"/>
      <c r="AJ43"/>
      <c r="AK43" s="27"/>
      <c r="AL43" s="27"/>
      <c r="AM43" s="27"/>
      <c r="AN43" s="13"/>
      <c r="AO43" s="18"/>
      <c r="AP43" s="17"/>
      <c r="AQ43" s="13"/>
    </row>
    <row r="44" spans="2:45" x14ac:dyDescent="0.25">
      <c r="B44" s="18"/>
      <c r="C44" s="18"/>
      <c r="D44" s="18"/>
      <c r="G44" s="27"/>
      <c r="H44" s="27"/>
      <c r="J44"/>
      <c r="Q44" s="27"/>
      <c r="T44" s="164"/>
      <c r="V44"/>
      <c r="W44"/>
      <c r="Y44" s="164"/>
      <c r="AC44" s="27"/>
      <c r="AE44"/>
      <c r="AG44" s="27"/>
      <c r="AH44" s="27"/>
      <c r="AI44" s="27"/>
      <c r="AJ44"/>
      <c r="AK44" s="27"/>
      <c r="AL44" s="27"/>
      <c r="AM44" s="27"/>
      <c r="AN44" s="13"/>
      <c r="AO44" s="18"/>
      <c r="AP44" s="17"/>
      <c r="AQ44" s="13"/>
    </row>
    <row r="45" spans="2:45" x14ac:dyDescent="0.25">
      <c r="B45" s="18"/>
      <c r="C45" s="18"/>
      <c r="D45" s="18"/>
      <c r="G45" s="27"/>
      <c r="H45" s="27"/>
      <c r="J45"/>
      <c r="Q45" s="27"/>
      <c r="T45" s="164"/>
      <c r="V45"/>
      <c r="W45"/>
      <c r="Y45" s="164"/>
      <c r="AC45" s="27"/>
      <c r="AE45"/>
      <c r="AG45" s="27"/>
      <c r="AH45" s="27"/>
      <c r="AI45" s="27"/>
      <c r="AJ45"/>
      <c r="AK45" s="27"/>
      <c r="AL45" s="27"/>
      <c r="AM45" s="27"/>
      <c r="AN45" s="13"/>
      <c r="AO45" s="18"/>
      <c r="AP45" s="17"/>
      <c r="AQ45" s="13"/>
    </row>
    <row r="46" spans="2:45" x14ac:dyDescent="0.25">
      <c r="B46" s="18"/>
      <c r="C46" s="18"/>
      <c r="D46" s="18"/>
      <c r="G46" s="27"/>
      <c r="H46" s="27"/>
      <c r="J46"/>
      <c r="Q46" s="27"/>
      <c r="V46"/>
      <c r="W46"/>
      <c r="Y46" s="164"/>
      <c r="AC46" s="27"/>
      <c r="AE46"/>
      <c r="AG46" s="27"/>
      <c r="AH46" s="27"/>
      <c r="AI46"/>
      <c r="AJ46"/>
      <c r="AK46" s="27"/>
      <c r="AL46" s="27"/>
      <c r="AM46" s="27"/>
      <c r="AN46" s="18"/>
      <c r="AO46" s="17"/>
      <c r="AP46" s="13"/>
    </row>
    <row r="47" spans="2:45" x14ac:dyDescent="0.25">
      <c r="B47" s="18"/>
      <c r="C47" s="18"/>
      <c r="D47" s="18"/>
      <c r="G47" s="27"/>
      <c r="H47" s="27"/>
      <c r="J47"/>
      <c r="Q47" s="27"/>
      <c r="V47"/>
      <c r="W47"/>
      <c r="Y47" s="164"/>
      <c r="AC47" s="27"/>
      <c r="AE47"/>
      <c r="AG47" s="27"/>
      <c r="AH47" s="27"/>
      <c r="AI47"/>
      <c r="AJ47"/>
      <c r="AK47" s="27"/>
      <c r="AL47" s="27"/>
      <c r="AM47" s="27"/>
      <c r="AN47" s="18"/>
      <c r="AO47" s="17"/>
      <c r="AP47" s="13"/>
    </row>
    <row r="48" spans="2:45" x14ac:dyDescent="0.25">
      <c r="B48" s="18"/>
      <c r="C48" s="18"/>
      <c r="D48" s="18"/>
      <c r="G48" s="27"/>
      <c r="H48" s="27"/>
      <c r="J48"/>
      <c r="Q48" s="27"/>
      <c r="V48"/>
      <c r="W48"/>
      <c r="Y48" s="164"/>
      <c r="AC48" s="27"/>
      <c r="AE48"/>
      <c r="AG48" s="27"/>
      <c r="AH48" s="27"/>
      <c r="AI48"/>
      <c r="AJ48"/>
      <c r="AK48" s="27"/>
      <c r="AL48" s="27"/>
      <c r="AM48" s="27"/>
      <c r="AN48" s="18"/>
      <c r="AO48" s="17"/>
      <c r="AP48" s="13"/>
    </row>
    <row r="49" spans="2:42" x14ac:dyDescent="0.25">
      <c r="B49" s="18"/>
      <c r="C49" s="18"/>
      <c r="D49" s="18"/>
      <c r="G49" s="27"/>
      <c r="H49" s="27"/>
      <c r="J49"/>
      <c r="Q49" s="27"/>
      <c r="V49"/>
      <c r="W49"/>
      <c r="Y49" s="164"/>
      <c r="AC49" s="27"/>
      <c r="AE49"/>
      <c r="AG49" s="27"/>
      <c r="AH49" s="27"/>
      <c r="AI49"/>
      <c r="AJ49" s="27"/>
      <c r="AK49" s="27"/>
      <c r="AL49" s="27"/>
      <c r="AM49" s="13"/>
      <c r="AN49" s="18"/>
      <c r="AO49" s="17"/>
      <c r="AP49" s="13"/>
    </row>
    <row r="50" spans="2:42" x14ac:dyDescent="0.25">
      <c r="B50" s="18"/>
      <c r="C50" s="18"/>
      <c r="D50" s="18"/>
      <c r="G50" s="27"/>
      <c r="H50" s="27"/>
      <c r="J50"/>
      <c r="V50"/>
      <c r="W50"/>
      <c r="Y50"/>
      <c r="AC50" s="27"/>
      <c r="AE50"/>
      <c r="AG50" s="27"/>
      <c r="AH50" s="27"/>
      <c r="AI50" s="27"/>
      <c r="AJ50" s="27"/>
      <c r="AK50" s="27"/>
      <c r="AL50" s="27"/>
      <c r="AM50" s="13"/>
      <c r="AN50" s="13"/>
    </row>
    <row r="51" spans="2:42" x14ac:dyDescent="0.25">
      <c r="B51" s="18"/>
      <c r="C51" s="18"/>
      <c r="D51" s="18"/>
      <c r="G51" s="27"/>
      <c r="H51" s="27"/>
      <c r="J51"/>
      <c r="Y51"/>
      <c r="AC51" s="27"/>
      <c r="AE51"/>
      <c r="AG51" s="27"/>
      <c r="AH51" s="27"/>
      <c r="AI51" s="27"/>
      <c r="AJ51" s="27"/>
      <c r="AK51" s="27"/>
      <c r="AL51" s="27"/>
      <c r="AM51" s="13"/>
      <c r="AN51" s="13"/>
    </row>
    <row r="52" spans="2:42" x14ac:dyDescent="0.25">
      <c r="B52" s="18"/>
      <c r="C52" s="18"/>
      <c r="D52" s="18"/>
      <c r="G52" s="27"/>
      <c r="H52" s="27"/>
      <c r="J52"/>
      <c r="Y52"/>
      <c r="AC52" s="27"/>
      <c r="AE52"/>
      <c r="AG52" s="27"/>
      <c r="AH52" s="27"/>
      <c r="AI52" s="13"/>
      <c r="AJ52" s="27"/>
      <c r="AK52" s="27"/>
      <c r="AL52" s="27"/>
      <c r="AM52" s="13"/>
    </row>
    <row r="53" spans="2:42" x14ac:dyDescent="0.25">
      <c r="B53" s="18"/>
      <c r="C53" s="18"/>
      <c r="D53" s="18"/>
      <c r="G53" s="27"/>
      <c r="H53" s="27"/>
      <c r="J53"/>
      <c r="AC53" s="27"/>
      <c r="AE53"/>
      <c r="AG53" s="27"/>
      <c r="AH53" s="27"/>
      <c r="AI53" s="18"/>
      <c r="AJ53" s="27"/>
      <c r="AK53" s="13"/>
      <c r="AL53" s="18"/>
      <c r="AM53" s="17"/>
    </row>
    <row r="54" spans="2:42" x14ac:dyDescent="0.25">
      <c r="B54" s="18"/>
      <c r="C54" s="18"/>
      <c r="D54" s="18"/>
      <c r="G54" s="27"/>
      <c r="H54" s="27"/>
      <c r="J54"/>
      <c r="AC54" s="27"/>
      <c r="AE54"/>
      <c r="AG54" s="27"/>
      <c r="AH54" s="27"/>
      <c r="AJ54" s="27"/>
      <c r="AK54" s="13"/>
      <c r="AL54" s="18"/>
      <c r="AM54" s="17"/>
    </row>
    <row r="55" spans="2:42" x14ac:dyDescent="0.25">
      <c r="B55" s="18"/>
      <c r="C55" s="18"/>
      <c r="D55" s="18"/>
      <c r="G55" s="27"/>
      <c r="H55" s="27"/>
      <c r="J55"/>
      <c r="AC55" s="27"/>
      <c r="AE55"/>
      <c r="AG55" s="27"/>
      <c r="AH55" s="27"/>
      <c r="AJ55" s="18"/>
      <c r="AK55" s="17"/>
      <c r="AL55" s="13"/>
    </row>
    <row r="56" spans="2:42" x14ac:dyDescent="0.25">
      <c r="B56" s="18"/>
      <c r="C56" s="18"/>
      <c r="D56" s="18"/>
      <c r="G56" s="27"/>
      <c r="H56" s="27"/>
      <c r="J56"/>
      <c r="AC56" s="27"/>
      <c r="AE56"/>
      <c r="AG56" s="27"/>
      <c r="AH56" s="27"/>
      <c r="AJ56" s="17"/>
      <c r="AK56" s="13"/>
    </row>
    <row r="57" spans="2:42" x14ac:dyDescent="0.25">
      <c r="B57" s="18"/>
      <c r="C57" s="18"/>
      <c r="D57" s="18"/>
      <c r="G57" s="27"/>
      <c r="H57" s="27"/>
      <c r="J57"/>
      <c r="AC57" s="27"/>
      <c r="AE57"/>
      <c r="AG57" s="27"/>
      <c r="AH57" s="27"/>
    </row>
    <row r="58" spans="2:42" x14ac:dyDescent="0.25">
      <c r="B58" s="18"/>
      <c r="C58" s="18"/>
      <c r="D58" s="18"/>
      <c r="G58" s="27"/>
      <c r="H58" s="27"/>
      <c r="J58"/>
    </row>
    <row r="59" spans="2:42" x14ac:dyDescent="0.25">
      <c r="B59" s="18"/>
      <c r="C59" s="18"/>
      <c r="D59" s="18"/>
      <c r="G59" s="27"/>
      <c r="H59" s="27"/>
      <c r="J59"/>
    </row>
    <row r="60" spans="2:42" x14ac:dyDescent="0.25">
      <c r="B60" s="18"/>
      <c r="C60" s="18"/>
      <c r="D60" s="18"/>
      <c r="G60" s="27"/>
      <c r="H60" s="27"/>
      <c r="J60"/>
    </row>
    <row r="61" spans="2:42" x14ac:dyDescent="0.25">
      <c r="B61" s="18"/>
      <c r="C61" s="18"/>
      <c r="D61" s="18"/>
      <c r="G61" s="27"/>
      <c r="H61" s="27"/>
      <c r="J61"/>
    </row>
    <row r="62" spans="2:42" x14ac:dyDescent="0.25">
      <c r="G62" s="27"/>
      <c r="H62" s="27"/>
      <c r="J62"/>
    </row>
    <row r="63" spans="2:42" x14ac:dyDescent="0.25">
      <c r="G63" s="27"/>
      <c r="H63" s="27"/>
      <c r="J63"/>
    </row>
    <row r="64" spans="2:42" x14ac:dyDescent="0.25">
      <c r="G64" s="27"/>
      <c r="H64" s="27"/>
      <c r="J64"/>
    </row>
    <row r="65" spans="7:10" x14ac:dyDescent="0.25">
      <c r="G65" s="27"/>
      <c r="H65" s="27"/>
      <c r="J65"/>
    </row>
    <row r="66" spans="7:10" x14ac:dyDescent="0.25">
      <c r="G66" s="27"/>
      <c r="H66" s="27"/>
      <c r="J66"/>
    </row>
    <row r="67" spans="7:10" x14ac:dyDescent="0.25">
      <c r="G67" s="27"/>
      <c r="H67" s="27"/>
      <c r="J67"/>
    </row>
    <row r="68" spans="7:10" x14ac:dyDescent="0.25">
      <c r="G68" s="27"/>
      <c r="H68" s="27"/>
      <c r="J68"/>
    </row>
    <row r="69" spans="7:10" x14ac:dyDescent="0.25">
      <c r="G69" s="27"/>
      <c r="H69" s="27"/>
      <c r="J69"/>
    </row>
    <row r="70" spans="7:10" x14ac:dyDescent="0.25">
      <c r="H70"/>
      <c r="I70"/>
      <c r="J70"/>
    </row>
    <row r="71" spans="7:10" x14ac:dyDescent="0.25">
      <c r="H71"/>
      <c r="I71"/>
      <c r="J71"/>
    </row>
    <row r="72" spans="7:10" x14ac:dyDescent="0.25">
      <c r="H72"/>
      <c r="I72"/>
      <c r="J72"/>
    </row>
    <row r="73" spans="7:10" x14ac:dyDescent="0.25">
      <c r="H73"/>
      <c r="I73"/>
      <c r="J73"/>
    </row>
    <row r="74" spans="7:10" x14ac:dyDescent="0.25">
      <c r="H74"/>
      <c r="I74"/>
      <c r="J74"/>
    </row>
    <row r="75" spans="7:10" x14ac:dyDescent="0.25">
      <c r="H75"/>
      <c r="I75"/>
      <c r="J75"/>
    </row>
    <row r="76" spans="7:10" x14ac:dyDescent="0.25">
      <c r="H76"/>
      <c r="I76"/>
      <c r="J76"/>
    </row>
    <row r="77" spans="7:10" x14ac:dyDescent="0.25">
      <c r="H77"/>
      <c r="I77"/>
      <c r="J77"/>
    </row>
    <row r="78" spans="7:10" x14ac:dyDescent="0.25">
      <c r="H78"/>
      <c r="I78"/>
      <c r="J78"/>
    </row>
    <row r="79" spans="7:10" x14ac:dyDescent="0.25">
      <c r="H79"/>
      <c r="I79"/>
      <c r="J79"/>
    </row>
    <row r="80" spans="7:10" x14ac:dyDescent="0.25">
      <c r="H80"/>
      <c r="I80"/>
      <c r="J80"/>
    </row>
    <row r="81" spans="8:10" x14ac:dyDescent="0.25">
      <c r="H81"/>
      <c r="I81"/>
      <c r="J81"/>
    </row>
    <row r="82" spans="8:10" x14ac:dyDescent="0.25">
      <c r="H82"/>
      <c r="I82"/>
      <c r="J82"/>
    </row>
    <row r="83" spans="8:10" x14ac:dyDescent="0.25">
      <c r="H83"/>
      <c r="I83"/>
      <c r="J83"/>
    </row>
    <row r="84" spans="8:10" x14ac:dyDescent="0.25">
      <c r="H84"/>
      <c r="I84"/>
      <c r="J84"/>
    </row>
    <row r="85" spans="8:10" x14ac:dyDescent="0.25">
      <c r="H85"/>
      <c r="I85"/>
      <c r="J85"/>
    </row>
    <row r="86" spans="8:10" x14ac:dyDescent="0.25">
      <c r="H86"/>
      <c r="I86"/>
      <c r="J86"/>
    </row>
    <row r="87" spans="8:10" x14ac:dyDescent="0.25">
      <c r="H87"/>
      <c r="I87"/>
      <c r="J87"/>
    </row>
    <row r="88" spans="8:10" x14ac:dyDescent="0.25">
      <c r="H88"/>
      <c r="I88"/>
      <c r="J88"/>
    </row>
    <row r="89" spans="8:10" x14ac:dyDescent="0.25">
      <c r="H89"/>
      <c r="I89"/>
      <c r="J89"/>
    </row>
    <row r="90" spans="8:10" x14ac:dyDescent="0.25">
      <c r="H90"/>
      <c r="I90"/>
      <c r="J90"/>
    </row>
    <row r="91" spans="8:10" x14ac:dyDescent="0.25">
      <c r="H91"/>
      <c r="I91"/>
      <c r="J91"/>
    </row>
    <row r="92" spans="8:10" x14ac:dyDescent="0.25">
      <c r="H92"/>
      <c r="I92"/>
      <c r="J92"/>
    </row>
    <row r="93" spans="8:10" x14ac:dyDescent="0.25">
      <c r="H93"/>
      <c r="I93"/>
      <c r="J93"/>
    </row>
    <row r="94" spans="8:10" x14ac:dyDescent="0.25">
      <c r="H94"/>
      <c r="I94"/>
      <c r="J94"/>
    </row>
    <row r="95" spans="8:10" x14ac:dyDescent="0.25">
      <c r="H95"/>
      <c r="I95"/>
      <c r="J95"/>
    </row>
    <row r="96" spans="8:10" x14ac:dyDescent="0.25">
      <c r="H96"/>
      <c r="I96"/>
      <c r="J96"/>
    </row>
    <row r="97" spans="8:10" x14ac:dyDescent="0.25">
      <c r="H97"/>
      <c r="I97"/>
      <c r="J97"/>
    </row>
    <row r="98" spans="8:10" x14ac:dyDescent="0.25">
      <c r="H98"/>
      <c r="I98"/>
      <c r="J98"/>
    </row>
    <row r="99" spans="8:10" x14ac:dyDescent="0.25">
      <c r="H99"/>
      <c r="I99"/>
      <c r="J99"/>
    </row>
    <row r="100" spans="8:10" x14ac:dyDescent="0.25">
      <c r="H100"/>
      <c r="I100"/>
      <c r="J100"/>
    </row>
    <row r="101" spans="8:10" x14ac:dyDescent="0.25">
      <c r="H101"/>
      <c r="I101"/>
      <c r="J101"/>
    </row>
    <row r="102" spans="8:10" x14ac:dyDescent="0.25">
      <c r="H102"/>
      <c r="I102"/>
      <c r="J102"/>
    </row>
    <row r="103" spans="8:10" x14ac:dyDescent="0.25">
      <c r="H103"/>
      <c r="I103"/>
      <c r="J103"/>
    </row>
    <row r="104" spans="8:10" x14ac:dyDescent="0.25">
      <c r="H104"/>
      <c r="I104"/>
      <c r="J104"/>
    </row>
    <row r="105" spans="8:10" x14ac:dyDescent="0.25">
      <c r="H105"/>
      <c r="I105"/>
      <c r="J105"/>
    </row>
    <row r="106" spans="8:10" x14ac:dyDescent="0.25">
      <c r="H106"/>
      <c r="I106"/>
      <c r="J106"/>
    </row>
    <row r="107" spans="8:10" x14ac:dyDescent="0.25">
      <c r="H107"/>
      <c r="I107"/>
      <c r="J107"/>
    </row>
    <row r="108" spans="8:10" x14ac:dyDescent="0.25">
      <c r="H108"/>
      <c r="I108"/>
      <c r="J108"/>
    </row>
    <row r="109" spans="8:10" x14ac:dyDescent="0.25">
      <c r="H109"/>
      <c r="I109"/>
      <c r="J109"/>
    </row>
    <row r="110" spans="8:10" x14ac:dyDescent="0.25">
      <c r="H110"/>
      <c r="I110"/>
      <c r="J110"/>
    </row>
    <row r="111" spans="8:10" x14ac:dyDescent="0.25">
      <c r="H111"/>
      <c r="I111"/>
      <c r="J111"/>
    </row>
    <row r="112" spans="8:10" x14ac:dyDescent="0.25">
      <c r="H112"/>
      <c r="I112"/>
      <c r="J112"/>
    </row>
    <row r="113" spans="8:10" x14ac:dyDescent="0.25">
      <c r="H113"/>
      <c r="I113"/>
      <c r="J113"/>
    </row>
    <row r="114" spans="8:10" x14ac:dyDescent="0.25">
      <c r="H114"/>
      <c r="I114"/>
      <c r="J114"/>
    </row>
    <row r="115" spans="8:10" x14ac:dyDescent="0.25">
      <c r="H115"/>
      <c r="I115"/>
      <c r="J115"/>
    </row>
    <row r="116" spans="8:10" x14ac:dyDescent="0.25">
      <c r="H116"/>
      <c r="I116"/>
      <c r="J116"/>
    </row>
    <row r="117" spans="8:10" x14ac:dyDescent="0.25">
      <c r="H117"/>
      <c r="I117"/>
      <c r="J117"/>
    </row>
    <row r="118" spans="8:10" x14ac:dyDescent="0.25">
      <c r="H118"/>
      <c r="I118"/>
      <c r="J118"/>
    </row>
    <row r="119" spans="8:10" x14ac:dyDescent="0.25">
      <c r="H119"/>
      <c r="I119"/>
      <c r="J119"/>
    </row>
    <row r="120" spans="8:10" x14ac:dyDescent="0.25">
      <c r="H120"/>
      <c r="I120"/>
      <c r="J120"/>
    </row>
    <row r="121" spans="8:10" x14ac:dyDescent="0.25">
      <c r="H121"/>
      <c r="I121"/>
      <c r="J121"/>
    </row>
    <row r="122" spans="8:10" x14ac:dyDescent="0.25">
      <c r="H122"/>
      <c r="I122"/>
      <c r="J122"/>
    </row>
    <row r="123" spans="8:10" x14ac:dyDescent="0.25">
      <c r="H123"/>
      <c r="I123"/>
      <c r="J123"/>
    </row>
    <row r="124" spans="8:10" x14ac:dyDescent="0.25">
      <c r="H124"/>
      <c r="I124"/>
      <c r="J124"/>
    </row>
    <row r="125" spans="8:10" x14ac:dyDescent="0.25">
      <c r="H125"/>
      <c r="I125"/>
      <c r="J125"/>
    </row>
    <row r="126" spans="8:10" x14ac:dyDescent="0.25">
      <c r="H126"/>
      <c r="I126"/>
      <c r="J126"/>
    </row>
    <row r="127" spans="8:10" x14ac:dyDescent="0.25">
      <c r="H127"/>
      <c r="I127"/>
      <c r="J127"/>
    </row>
    <row r="128" spans="8:10" x14ac:dyDescent="0.25">
      <c r="H128"/>
      <c r="I128"/>
      <c r="J128"/>
    </row>
    <row r="129" spans="8:10" x14ac:dyDescent="0.25">
      <c r="H129"/>
      <c r="I129"/>
      <c r="J129"/>
    </row>
    <row r="130" spans="8:10" x14ac:dyDescent="0.25">
      <c r="H130"/>
      <c r="I130"/>
      <c r="J130"/>
    </row>
    <row r="131" spans="8:10" x14ac:dyDescent="0.25">
      <c r="H131"/>
      <c r="I131"/>
      <c r="J131"/>
    </row>
    <row r="132" spans="8:10" x14ac:dyDescent="0.25">
      <c r="H132"/>
      <c r="I132"/>
      <c r="J132"/>
    </row>
    <row r="133" spans="8:10" x14ac:dyDescent="0.25">
      <c r="H133"/>
      <c r="I133"/>
      <c r="J133"/>
    </row>
    <row r="134" spans="8:10" x14ac:dyDescent="0.25">
      <c r="H134"/>
      <c r="I134"/>
      <c r="J134"/>
    </row>
    <row r="135" spans="8:10" x14ac:dyDescent="0.25">
      <c r="H135"/>
      <c r="I135"/>
      <c r="J135"/>
    </row>
    <row r="136" spans="8:10" x14ac:dyDescent="0.25">
      <c r="H136"/>
      <c r="I136"/>
      <c r="J136"/>
    </row>
    <row r="137" spans="8:10" x14ac:dyDescent="0.25">
      <c r="H137"/>
      <c r="I137"/>
      <c r="J137"/>
    </row>
    <row r="138" spans="8:10" x14ac:dyDescent="0.25">
      <c r="H138"/>
      <c r="I138"/>
      <c r="J138"/>
    </row>
    <row r="139" spans="8:10" x14ac:dyDescent="0.25">
      <c r="H139"/>
      <c r="I139"/>
      <c r="J139"/>
    </row>
    <row r="140" spans="8:10" x14ac:dyDescent="0.25">
      <c r="H140"/>
      <c r="I140"/>
      <c r="J140"/>
    </row>
    <row r="141" spans="8:10" x14ac:dyDescent="0.25">
      <c r="H141"/>
      <c r="I14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G7" sqref="G7"/>
    </sheetView>
  </sheetViews>
  <sheetFormatPr baseColWidth="10" defaultRowHeight="15" x14ac:dyDescent="0.25"/>
  <cols>
    <col min="1" max="1" width="8" style="18" customWidth="1"/>
    <col min="2" max="2" width="26.7109375" style="13" bestFit="1" customWidth="1"/>
    <col min="3" max="3" width="5.7109375" style="13" customWidth="1"/>
  </cols>
  <sheetData>
    <row r="1" spans="1:6" s="13" customFormat="1" ht="18.75" x14ac:dyDescent="0.3">
      <c r="A1" s="76" t="s">
        <v>795</v>
      </c>
      <c r="B1" s="76"/>
      <c r="C1" s="74"/>
      <c r="D1" s="75"/>
      <c r="E1" s="76"/>
      <c r="F1" s="60"/>
    </row>
    <row r="2" spans="1:6" s="13" customFormat="1" ht="18.75" x14ac:dyDescent="0.3">
      <c r="A2" s="76" t="s">
        <v>796</v>
      </c>
      <c r="B2" s="76"/>
      <c r="C2" s="74"/>
      <c r="D2" s="75"/>
      <c r="E2" s="76"/>
      <c r="F2" s="60"/>
    </row>
    <row r="3" spans="1:6" s="13" customFormat="1" ht="18.75" x14ac:dyDescent="0.3">
      <c r="A3" s="76"/>
      <c r="B3" s="76"/>
      <c r="C3" s="74"/>
      <c r="D3" s="75"/>
      <c r="E3" s="76"/>
      <c r="F3" s="60"/>
    </row>
    <row r="4" spans="1:6" s="13" customFormat="1" ht="18.75" x14ac:dyDescent="0.3">
      <c r="A4" s="76" t="s">
        <v>808</v>
      </c>
      <c r="B4" s="76"/>
      <c r="C4" s="74"/>
      <c r="D4" s="75"/>
      <c r="E4" s="76"/>
      <c r="F4" s="60"/>
    </row>
    <row r="5" spans="1:6" s="13" customFormat="1" x14ac:dyDescent="0.25">
      <c r="A5" s="91" t="s">
        <v>807</v>
      </c>
      <c r="C5" s="60"/>
      <c r="D5" s="67"/>
      <c r="F5" s="60"/>
    </row>
    <row r="7" spans="1:6" x14ac:dyDescent="0.25">
      <c r="A7" s="154">
        <v>1</v>
      </c>
      <c r="B7" s="165" t="s">
        <v>2</v>
      </c>
      <c r="C7" s="165"/>
      <c r="D7" s="166">
        <v>2969.5</v>
      </c>
    </row>
    <row r="8" spans="1:6" x14ac:dyDescent="0.25">
      <c r="A8" s="167">
        <v>2</v>
      </c>
      <c r="B8" s="168" t="s">
        <v>26</v>
      </c>
      <c r="C8" s="168"/>
      <c r="D8" s="169">
        <v>1960</v>
      </c>
    </row>
    <row r="9" spans="1:6" x14ac:dyDescent="0.25">
      <c r="A9" s="170">
        <v>3</v>
      </c>
      <c r="B9" s="171" t="s">
        <v>5</v>
      </c>
      <c r="C9" s="171"/>
      <c r="D9" s="172">
        <v>1926</v>
      </c>
    </row>
    <row r="10" spans="1:6" x14ac:dyDescent="0.25">
      <c r="A10" s="18">
        <v>4</v>
      </c>
      <c r="B10" s="26" t="s">
        <v>104</v>
      </c>
      <c r="C10" s="26"/>
      <c r="D10">
        <v>1692</v>
      </c>
    </row>
    <row r="11" spans="1:6" x14ac:dyDescent="0.25">
      <c r="A11" s="18">
        <v>5</v>
      </c>
      <c r="B11" s="26" t="s">
        <v>100</v>
      </c>
      <c r="C11" s="26"/>
      <c r="D11">
        <v>1253.5</v>
      </c>
    </row>
    <row r="12" spans="1:6" x14ac:dyDescent="0.25">
      <c r="A12" s="18">
        <v>6</v>
      </c>
      <c r="B12" s="12" t="s">
        <v>16</v>
      </c>
      <c r="C12" s="12"/>
      <c r="D12">
        <v>1096.5</v>
      </c>
    </row>
    <row r="13" spans="1:6" x14ac:dyDescent="0.25">
      <c r="A13" s="18">
        <v>7</v>
      </c>
      <c r="B13" s="26" t="s">
        <v>165</v>
      </c>
      <c r="C13" s="26"/>
      <c r="D13">
        <v>1014</v>
      </c>
    </row>
    <row r="14" spans="1:6" x14ac:dyDescent="0.25">
      <c r="A14" s="18">
        <v>8</v>
      </c>
      <c r="B14" s="12" t="s">
        <v>56</v>
      </c>
      <c r="C14" s="12"/>
      <c r="D14">
        <v>959</v>
      </c>
    </row>
    <row r="15" spans="1:6" x14ac:dyDescent="0.25">
      <c r="A15" s="18">
        <v>9</v>
      </c>
      <c r="B15" s="12" t="s">
        <v>316</v>
      </c>
      <c r="C15" s="12"/>
      <c r="D15">
        <v>765</v>
      </c>
    </row>
    <row r="16" spans="1:6" x14ac:dyDescent="0.25">
      <c r="A16" s="18">
        <v>10</v>
      </c>
      <c r="B16" s="12" t="s">
        <v>8</v>
      </c>
      <c r="C16" s="12"/>
      <c r="D16">
        <v>761</v>
      </c>
    </row>
    <row r="17" spans="1:4" x14ac:dyDescent="0.25">
      <c r="A17" s="18">
        <v>11</v>
      </c>
      <c r="B17" s="26" t="s">
        <v>203</v>
      </c>
      <c r="C17" s="26"/>
      <c r="D17">
        <v>717.5</v>
      </c>
    </row>
    <row r="18" spans="1:4" x14ac:dyDescent="0.25">
      <c r="A18" s="18">
        <v>12</v>
      </c>
      <c r="B18" s="12" t="s">
        <v>806</v>
      </c>
      <c r="C18" s="12"/>
      <c r="D18">
        <v>498</v>
      </c>
    </row>
    <row r="19" spans="1:4" x14ac:dyDescent="0.25">
      <c r="A19" s="18">
        <v>13</v>
      </c>
      <c r="B19" s="12" t="s">
        <v>28</v>
      </c>
      <c r="C19" s="12"/>
      <c r="D19">
        <v>381.5</v>
      </c>
    </row>
    <row r="20" spans="1:4" x14ac:dyDescent="0.25">
      <c r="A20" s="18">
        <v>14</v>
      </c>
      <c r="B20" s="26" t="s">
        <v>155</v>
      </c>
      <c r="C20" s="26"/>
      <c r="D20">
        <v>348</v>
      </c>
    </row>
    <row r="21" spans="1:4" x14ac:dyDescent="0.25">
      <c r="A21" s="18">
        <v>15</v>
      </c>
      <c r="B21" s="12" t="s">
        <v>60</v>
      </c>
      <c r="C21" s="12"/>
      <c r="D21">
        <v>254</v>
      </c>
    </row>
    <row r="22" spans="1:4" x14ac:dyDescent="0.25">
      <c r="A22" s="18">
        <v>16</v>
      </c>
      <c r="B22" s="12" t="s">
        <v>329</v>
      </c>
      <c r="C22" s="12"/>
      <c r="D22">
        <v>251.5</v>
      </c>
    </row>
    <row r="23" spans="1:4" x14ac:dyDescent="0.25">
      <c r="A23" s="18">
        <v>17</v>
      </c>
      <c r="B23" s="155" t="s">
        <v>479</v>
      </c>
      <c r="C23" s="155"/>
      <c r="D23">
        <v>169</v>
      </c>
    </row>
    <row r="24" spans="1:4" x14ac:dyDescent="0.25">
      <c r="A24" s="18">
        <v>18</v>
      </c>
      <c r="B24" s="12" t="s">
        <v>14</v>
      </c>
      <c r="C24" s="12"/>
      <c r="D24">
        <v>146</v>
      </c>
    </row>
    <row r="25" spans="1:4" x14ac:dyDescent="0.25">
      <c r="A25" s="18">
        <v>19</v>
      </c>
      <c r="B25" s="155" t="s">
        <v>445</v>
      </c>
      <c r="C25" s="155"/>
      <c r="D25">
        <v>130.5</v>
      </c>
    </row>
    <row r="26" spans="1:4" x14ac:dyDescent="0.25">
      <c r="A26" s="18">
        <v>20</v>
      </c>
      <c r="B26" s="26" t="s">
        <v>111</v>
      </c>
      <c r="C26" s="12"/>
      <c r="D26">
        <v>126</v>
      </c>
    </row>
    <row r="27" spans="1:4" x14ac:dyDescent="0.25">
      <c r="A27" s="18">
        <v>21</v>
      </c>
      <c r="B27" s="12" t="s">
        <v>72</v>
      </c>
      <c r="C27" s="12"/>
      <c r="D27">
        <v>77</v>
      </c>
    </row>
    <row r="28" spans="1:4" x14ac:dyDescent="0.25">
      <c r="A28" s="18">
        <v>22</v>
      </c>
      <c r="B28" s="26" t="s">
        <v>183</v>
      </c>
      <c r="C28" s="26"/>
      <c r="D28">
        <v>29.5</v>
      </c>
    </row>
    <row r="29" spans="1:4" x14ac:dyDescent="0.25">
      <c r="A29" s="18">
        <v>23</v>
      </c>
      <c r="B29" s="155" t="s">
        <v>547</v>
      </c>
      <c r="C29" s="155"/>
      <c r="D29">
        <v>23</v>
      </c>
    </row>
    <row r="30" spans="1:4" x14ac:dyDescent="0.25">
      <c r="A30" s="18">
        <v>24</v>
      </c>
      <c r="B30" s="155" t="s">
        <v>475</v>
      </c>
      <c r="C30" s="155"/>
      <c r="D30">
        <v>17.5</v>
      </c>
    </row>
    <row r="31" spans="1:4" x14ac:dyDescent="0.25">
      <c r="A31" s="18">
        <v>25</v>
      </c>
      <c r="B31" s="26" t="s">
        <v>176</v>
      </c>
      <c r="C31" s="26"/>
      <c r="D31">
        <v>12.5</v>
      </c>
    </row>
    <row r="32" spans="1:4" x14ac:dyDescent="0.25">
      <c r="A32" s="18">
        <v>26</v>
      </c>
      <c r="B32" s="26" t="s">
        <v>279</v>
      </c>
      <c r="C32" s="26"/>
      <c r="D32">
        <v>0</v>
      </c>
    </row>
    <row r="33" spans="1:4" x14ac:dyDescent="0.25">
      <c r="A33" s="18">
        <v>27</v>
      </c>
      <c r="B33" s="26" t="s">
        <v>198</v>
      </c>
      <c r="C33" s="26"/>
      <c r="D33">
        <v>0</v>
      </c>
    </row>
    <row r="34" spans="1:4" x14ac:dyDescent="0.25">
      <c r="D34">
        <f>SUM(D7:D33)</f>
        <v>17578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INDIVIDUALES 2017</vt:lpstr>
      <vt:lpstr>PREMIACION INDIVIDUAL</vt:lpstr>
      <vt:lpstr>EQUIPOS - Solo Individuales</vt:lpstr>
      <vt:lpstr>PUNTUACION X CATEGORÍAS</vt:lpstr>
      <vt:lpstr>CLASIFICACION FINAL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</dc:creator>
  <cp:lastModifiedBy>Felipe</cp:lastModifiedBy>
  <cp:lastPrinted>2017-11-20T22:44:12Z</cp:lastPrinted>
  <dcterms:created xsi:type="dcterms:W3CDTF">2017-11-17T13:27:01Z</dcterms:created>
  <dcterms:modified xsi:type="dcterms:W3CDTF">2017-11-27T16:28:14Z</dcterms:modified>
</cp:coreProperties>
</file>